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vannap\Desktop\FY17-18 Treasurer Reports\"/>
    </mc:Choice>
  </mc:AlternateContent>
  <bookViews>
    <workbookView xWindow="0" yWindow="0" windowWidth="19200" windowHeight="11790"/>
  </bookViews>
  <sheets>
    <sheet name="10-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2" i="1" l="1"/>
  <c r="H271" i="1"/>
  <c r="H178" i="1"/>
  <c r="H174" i="1"/>
  <c r="F174" i="1" s="1"/>
  <c r="F172" i="1"/>
  <c r="H143" i="1"/>
  <c r="D140" i="1"/>
  <c r="D141" i="1" s="1"/>
  <c r="C140" i="1"/>
  <c r="B140" i="1"/>
  <c r="I139" i="1"/>
  <c r="E139" i="1"/>
  <c r="F139" i="1" s="1"/>
  <c r="G139" i="1" s="1"/>
  <c r="E138" i="1"/>
  <c r="I138" i="1" s="1"/>
  <c r="I137" i="1"/>
  <c r="F137" i="1"/>
  <c r="G137" i="1" s="1"/>
  <c r="E137" i="1"/>
  <c r="E136" i="1"/>
  <c r="I136" i="1" s="1"/>
  <c r="I135" i="1"/>
  <c r="E135" i="1"/>
  <c r="F135" i="1" s="1"/>
  <c r="E134" i="1"/>
  <c r="I133" i="1"/>
  <c r="F133" i="1"/>
  <c r="E133" i="1"/>
  <c r="I132" i="1"/>
  <c r="E132" i="1"/>
  <c r="F132" i="1" s="1"/>
  <c r="G132" i="1" s="1"/>
  <c r="I131" i="1"/>
  <c r="F131" i="1"/>
  <c r="G131" i="1" s="1"/>
  <c r="E131" i="1"/>
  <c r="I130" i="1"/>
  <c r="E130" i="1"/>
  <c r="F130" i="1" s="1"/>
  <c r="G130" i="1" s="1"/>
  <c r="E129" i="1"/>
  <c r="F129" i="1" s="1"/>
  <c r="G129" i="1" s="1"/>
  <c r="I128" i="1"/>
  <c r="E128" i="1"/>
  <c r="F128" i="1" s="1"/>
  <c r="G128" i="1" s="1"/>
  <c r="I127" i="1"/>
  <c r="E127" i="1"/>
  <c r="F127" i="1" s="1"/>
  <c r="I126" i="1"/>
  <c r="F126" i="1"/>
  <c r="G126" i="1" s="1"/>
  <c r="E126" i="1"/>
  <c r="G125" i="1"/>
  <c r="F125" i="1"/>
  <c r="E125" i="1"/>
  <c r="I125" i="1" s="1"/>
  <c r="I124" i="1"/>
  <c r="E124" i="1"/>
  <c r="F124" i="1" s="1"/>
  <c r="E123" i="1"/>
  <c r="I123" i="1" s="1"/>
  <c r="I122" i="1"/>
  <c r="G122" i="1"/>
  <c r="E122" i="1"/>
  <c r="F122" i="1" s="1"/>
  <c r="E121" i="1"/>
  <c r="I121" i="1" s="1"/>
  <c r="M120" i="1"/>
  <c r="I120" i="1"/>
  <c r="E120" i="1"/>
  <c r="F120" i="1" s="1"/>
  <c r="G120" i="1" s="1"/>
  <c r="M119" i="1"/>
  <c r="I119" i="1"/>
  <c r="G119" i="1"/>
  <c r="F119" i="1"/>
  <c r="E119" i="1"/>
  <c r="E118" i="1"/>
  <c r="I118" i="1" s="1"/>
  <c r="M117" i="1"/>
  <c r="I117" i="1"/>
  <c r="F117" i="1"/>
  <c r="G117" i="1" s="1"/>
  <c r="E117" i="1"/>
  <c r="E116" i="1"/>
  <c r="I116" i="1" s="1"/>
  <c r="I115" i="1"/>
  <c r="E115" i="1"/>
  <c r="F115" i="1" s="1"/>
  <c r="G115" i="1" s="1"/>
  <c r="I114" i="1"/>
  <c r="E114" i="1"/>
  <c r="F114" i="1" s="1"/>
  <c r="G114" i="1" s="1"/>
  <c r="I113" i="1"/>
  <c r="E113" i="1"/>
  <c r="F113" i="1" s="1"/>
  <c r="G113" i="1" s="1"/>
  <c r="I112" i="1"/>
  <c r="G112" i="1"/>
  <c r="F112" i="1"/>
  <c r="E112" i="1"/>
  <c r="I111" i="1"/>
  <c r="F111" i="1"/>
  <c r="E111" i="1"/>
  <c r="E110" i="1"/>
  <c r="I110" i="1" s="1"/>
  <c r="I109" i="1"/>
  <c r="F109" i="1"/>
  <c r="G109" i="1" s="1"/>
  <c r="E109" i="1"/>
  <c r="E108" i="1"/>
  <c r="I108" i="1" s="1"/>
  <c r="I107" i="1"/>
  <c r="E107" i="1"/>
  <c r="F107" i="1" s="1"/>
  <c r="I106" i="1"/>
  <c r="L105" i="1"/>
  <c r="E105" i="1"/>
  <c r="D105" i="1"/>
  <c r="C105" i="1"/>
  <c r="C141" i="1" s="1"/>
  <c r="B105" i="1"/>
  <c r="L104" i="1"/>
  <c r="E104" i="1"/>
  <c r="I104" i="1" s="1"/>
  <c r="L103" i="1"/>
  <c r="I103" i="1"/>
  <c r="E103" i="1"/>
  <c r="F103" i="1" s="1"/>
  <c r="G103" i="1" s="1"/>
  <c r="L102" i="1"/>
  <c r="I102" i="1"/>
  <c r="E102" i="1"/>
  <c r="F102" i="1" s="1"/>
  <c r="G102" i="1" s="1"/>
  <c r="E101" i="1"/>
  <c r="L100" i="1" s="1"/>
  <c r="E100" i="1"/>
  <c r="I100" i="1" s="1"/>
  <c r="L99" i="1"/>
  <c r="I99" i="1"/>
  <c r="I98" i="1"/>
  <c r="E98" i="1"/>
  <c r="F98" i="1" s="1"/>
  <c r="B32" i="1"/>
  <c r="B20" i="1"/>
  <c r="B33" i="1" s="1"/>
  <c r="B12" i="1" s="1"/>
  <c r="H12" i="1" s="1"/>
  <c r="G16" i="1"/>
  <c r="F16" i="1"/>
  <c r="E16" i="1"/>
  <c r="H176" i="1" s="1"/>
  <c r="D16" i="1"/>
  <c r="C16" i="1"/>
  <c r="H172" i="1" s="1"/>
  <c r="B15" i="1"/>
  <c r="H15" i="1" s="1"/>
  <c r="H14" i="1"/>
  <c r="H13" i="1"/>
  <c r="B11" i="1"/>
  <c r="H11" i="1" s="1"/>
  <c r="I10" i="1"/>
  <c r="I16" i="1" s="1"/>
  <c r="H10" i="1"/>
  <c r="H9" i="1"/>
  <c r="H8" i="1"/>
  <c r="G98" i="1" l="1"/>
  <c r="L107" i="1"/>
  <c r="M103" i="1" s="1"/>
  <c r="H16" i="1"/>
  <c r="E140" i="1"/>
  <c r="L106" i="1" s="1"/>
  <c r="F101" i="1"/>
  <c r="G101" i="1" s="1"/>
  <c r="F104" i="1"/>
  <c r="G104" i="1" s="1"/>
  <c r="F138" i="1"/>
  <c r="B16" i="1"/>
  <c r="H170" i="1" s="1"/>
  <c r="F108" i="1"/>
  <c r="G108" i="1" s="1"/>
  <c r="F116" i="1"/>
  <c r="G116" i="1" s="1"/>
  <c r="F118" i="1"/>
  <c r="G118" i="1" s="1"/>
  <c r="F123" i="1"/>
  <c r="G123" i="1" s="1"/>
  <c r="E141" i="1"/>
  <c r="E143" i="1" s="1"/>
  <c r="I101" i="1"/>
  <c r="I129" i="1"/>
  <c r="I143" i="1" s="1"/>
  <c r="F136" i="1"/>
  <c r="G136" i="1" s="1"/>
  <c r="F100" i="1"/>
  <c r="L101" i="1"/>
  <c r="B141" i="1"/>
  <c r="F121" i="1"/>
  <c r="G121" i="1" s="1"/>
  <c r="I134" i="1"/>
  <c r="F134" i="1"/>
  <c r="F110" i="1"/>
  <c r="G110" i="1" s="1"/>
  <c r="M118" i="1"/>
  <c r="G107" i="1"/>
  <c r="F176" i="1"/>
  <c r="F170" i="1" l="1"/>
  <c r="H275" i="1"/>
  <c r="M116" i="1"/>
  <c r="M121" i="1" s="1"/>
  <c r="M105" i="1"/>
  <c r="M104" i="1"/>
  <c r="M100" i="1"/>
  <c r="M101" i="1"/>
  <c r="M102" i="1"/>
  <c r="F105" i="1"/>
  <c r="G100" i="1"/>
  <c r="F140" i="1"/>
  <c r="G140" i="1" s="1"/>
  <c r="M106" i="1"/>
  <c r="M99" i="1"/>
  <c r="G105" i="1" l="1"/>
  <c r="F141" i="1"/>
  <c r="G141" i="1" s="1"/>
  <c r="L270" i="1"/>
  <c r="M270" i="1" s="1"/>
  <c r="L266" i="1"/>
  <c r="M266" i="1" s="1"/>
  <c r="L262" i="1"/>
  <c r="M262" i="1" s="1"/>
  <c r="L258" i="1"/>
  <c r="M258" i="1" s="1"/>
  <c r="L254" i="1"/>
  <c r="M254" i="1" s="1"/>
  <c r="L250" i="1"/>
  <c r="M250" i="1" s="1"/>
  <c r="L246" i="1"/>
  <c r="M246" i="1" s="1"/>
  <c r="L242" i="1"/>
  <c r="M242" i="1" s="1"/>
  <c r="L238" i="1"/>
  <c r="M238" i="1" s="1"/>
  <c r="L234" i="1"/>
  <c r="M234" i="1" s="1"/>
  <c r="L230" i="1"/>
  <c r="M230" i="1" s="1"/>
  <c r="L226" i="1"/>
  <c r="M226" i="1" s="1"/>
  <c r="L222" i="1"/>
  <c r="M222" i="1" s="1"/>
  <c r="L218" i="1"/>
  <c r="M218" i="1" s="1"/>
  <c r="L214" i="1"/>
  <c r="M214" i="1" s="1"/>
  <c r="L210" i="1"/>
  <c r="M210" i="1" s="1"/>
  <c r="L206" i="1"/>
  <c r="M206" i="1" s="1"/>
  <c r="L202" i="1"/>
  <c r="M202" i="1" s="1"/>
  <c r="L198" i="1"/>
  <c r="M198" i="1" s="1"/>
  <c r="L194" i="1"/>
  <c r="M194" i="1" s="1"/>
  <c r="L190" i="1"/>
  <c r="M190" i="1" s="1"/>
  <c r="L186" i="1"/>
  <c r="M186" i="1" s="1"/>
  <c r="L182" i="1"/>
  <c r="M182" i="1" s="1"/>
  <c r="L269" i="1"/>
  <c r="M269" i="1" s="1"/>
  <c r="L265" i="1"/>
  <c r="M265" i="1" s="1"/>
  <c r="L261" i="1"/>
  <c r="M261" i="1" s="1"/>
  <c r="L257" i="1"/>
  <c r="M257" i="1" s="1"/>
  <c r="L253" i="1"/>
  <c r="M253" i="1" s="1"/>
  <c r="L249" i="1"/>
  <c r="M249" i="1" s="1"/>
  <c r="L245" i="1"/>
  <c r="M245" i="1" s="1"/>
  <c r="L241" i="1"/>
  <c r="M241" i="1" s="1"/>
  <c r="L237" i="1"/>
  <c r="M237" i="1" s="1"/>
  <c r="L233" i="1"/>
  <c r="M233" i="1" s="1"/>
  <c r="L229" i="1"/>
  <c r="M229" i="1" s="1"/>
  <c r="L225" i="1"/>
  <c r="M225" i="1" s="1"/>
  <c r="L221" i="1"/>
  <c r="M221" i="1" s="1"/>
  <c r="L217" i="1"/>
  <c r="M217" i="1" s="1"/>
  <c r="L213" i="1"/>
  <c r="M213" i="1" s="1"/>
  <c r="L209" i="1"/>
  <c r="M209" i="1" s="1"/>
  <c r="L205" i="1"/>
  <c r="M205" i="1" s="1"/>
  <c r="L201" i="1"/>
  <c r="M201" i="1" s="1"/>
  <c r="L197" i="1"/>
  <c r="M197" i="1" s="1"/>
  <c r="L193" i="1"/>
  <c r="M193" i="1" s="1"/>
  <c r="L189" i="1"/>
  <c r="M189" i="1" s="1"/>
  <c r="L185" i="1"/>
  <c r="M185" i="1" s="1"/>
  <c r="L181" i="1"/>
  <c r="M181" i="1" s="1"/>
  <c r="L251" i="1"/>
  <c r="M251" i="1" s="1"/>
  <c r="L187" i="1"/>
  <c r="M187" i="1" s="1"/>
  <c r="L264" i="1"/>
  <c r="M264" i="1" s="1"/>
  <c r="L256" i="1"/>
  <c r="M256" i="1" s="1"/>
  <c r="L248" i="1"/>
  <c r="M248" i="1" s="1"/>
  <c r="L240" i="1"/>
  <c r="M240" i="1" s="1"/>
  <c r="L232" i="1"/>
  <c r="M232" i="1" s="1"/>
  <c r="L224" i="1"/>
  <c r="M224" i="1" s="1"/>
  <c r="L216" i="1"/>
  <c r="M216" i="1" s="1"/>
  <c r="L208" i="1"/>
  <c r="M208" i="1" s="1"/>
  <c r="L200" i="1"/>
  <c r="M200" i="1" s="1"/>
  <c r="L192" i="1"/>
  <c r="M192" i="1" s="1"/>
  <c r="L184" i="1"/>
  <c r="M184" i="1" s="1"/>
  <c r="L259" i="1"/>
  <c r="M259" i="1" s="1"/>
  <c r="L219" i="1"/>
  <c r="M219" i="1" s="1"/>
  <c r="L203" i="1"/>
  <c r="M203" i="1" s="1"/>
  <c r="L178" i="1"/>
  <c r="M178" i="1" s="1"/>
  <c r="L263" i="1"/>
  <c r="M263" i="1" s="1"/>
  <c r="L255" i="1"/>
  <c r="M255" i="1" s="1"/>
  <c r="L247" i="1"/>
  <c r="M247" i="1" s="1"/>
  <c r="L239" i="1"/>
  <c r="M239" i="1" s="1"/>
  <c r="L231" i="1"/>
  <c r="M231" i="1" s="1"/>
  <c r="L223" i="1"/>
  <c r="M223" i="1" s="1"/>
  <c r="L215" i="1"/>
  <c r="M215" i="1" s="1"/>
  <c r="L207" i="1"/>
  <c r="M207" i="1" s="1"/>
  <c r="L199" i="1"/>
  <c r="M199" i="1" s="1"/>
  <c r="L191" i="1"/>
  <c r="M191" i="1" s="1"/>
  <c r="L183" i="1"/>
  <c r="M183" i="1" s="1"/>
  <c r="L268" i="1"/>
  <c r="M268" i="1" s="1"/>
  <c r="L260" i="1"/>
  <c r="M260" i="1" s="1"/>
  <c r="L252" i="1"/>
  <c r="M252" i="1" s="1"/>
  <c r="L244" i="1"/>
  <c r="M244" i="1" s="1"/>
  <c r="L236" i="1"/>
  <c r="M236" i="1" s="1"/>
  <c r="L228" i="1"/>
  <c r="M228" i="1" s="1"/>
  <c r="L220" i="1"/>
  <c r="M220" i="1" s="1"/>
  <c r="L212" i="1"/>
  <c r="M212" i="1" s="1"/>
  <c r="L204" i="1"/>
  <c r="M204" i="1" s="1"/>
  <c r="L196" i="1"/>
  <c r="M196" i="1" s="1"/>
  <c r="L188" i="1"/>
  <c r="M188" i="1" s="1"/>
  <c r="L180" i="1"/>
  <c r="M180" i="1" s="1"/>
  <c r="L267" i="1"/>
  <c r="M267" i="1" s="1"/>
  <c r="L243" i="1"/>
  <c r="M243" i="1" s="1"/>
  <c r="L235" i="1"/>
  <c r="M235" i="1" s="1"/>
  <c r="L227" i="1"/>
  <c r="M227" i="1" s="1"/>
  <c r="L211" i="1"/>
  <c r="M211" i="1" s="1"/>
  <c r="L195" i="1"/>
  <c r="M195" i="1" s="1"/>
  <c r="L174" i="1"/>
  <c r="M174" i="1" s="1"/>
  <c r="L271" i="1"/>
  <c r="M271" i="1" s="1"/>
  <c r="L176" i="1"/>
  <c r="M176" i="1" s="1"/>
  <c r="L172" i="1"/>
  <c r="M172" i="1" s="1"/>
  <c r="L272" i="1"/>
  <c r="M272" i="1" s="1"/>
  <c r="M107" i="1"/>
  <c r="L170" i="1"/>
  <c r="M170" i="1" s="1"/>
  <c r="I277" i="1" l="1"/>
</calcChain>
</file>

<file path=xl/sharedStrings.xml><?xml version="1.0" encoding="utf-8"?>
<sst xmlns="http://schemas.openxmlformats.org/spreadsheetml/2006/main" count="381" uniqueCount="246">
  <si>
    <t>CITY OF RANCHO PALOS VERDES</t>
  </si>
  <si>
    <t>MONTHLY TREASURER'S REPORT</t>
  </si>
  <si>
    <t>OCTOBER 2017</t>
  </si>
  <si>
    <t>Bank</t>
  </si>
  <si>
    <t>Malaga</t>
  </si>
  <si>
    <t>YTD INT</t>
  </si>
  <si>
    <t>of the West</t>
  </si>
  <si>
    <t>INVESTMENT</t>
  </si>
  <si>
    <t>OPERATING</t>
  </si>
  <si>
    <t>PETTY CASH</t>
  </si>
  <si>
    <t>LAIF-CITY</t>
  </si>
  <si>
    <t>CDARS</t>
  </si>
  <si>
    <t>CD</t>
  </si>
  <si>
    <t>TOTAL CASH</t>
  </si>
  <si>
    <t>RECEIVED</t>
  </si>
  <si>
    <t>BEGINNING BALANCE</t>
  </si>
  <si>
    <t>PLUS: DEPOSITS</t>
  </si>
  <si>
    <t>PLUS: INTEREST EARNINGS(1)</t>
  </si>
  <si>
    <t>LESS: CHECK DISBURSEMENTS</t>
  </si>
  <si>
    <t>LESS: ELECTRONIC DISBURSEMENTS(2)</t>
  </si>
  <si>
    <t>ADJUSTMENTS(3)</t>
  </si>
  <si>
    <t>PLUS: TRANSFERS IN</t>
  </si>
  <si>
    <t>LESS: TRANSFERS OUT</t>
  </si>
  <si>
    <t>ENDING BALANCE</t>
  </si>
  <si>
    <t>(1) All LAIF interest is paid quarterly.</t>
  </si>
  <si>
    <t>(2) Electronic Disbursements:</t>
  </si>
  <si>
    <t xml:space="preserve">      Payroll</t>
  </si>
  <si>
    <t xml:space="preserve">      CalPers </t>
  </si>
  <si>
    <t xml:space="preserve">      ICMA&amp;HSA</t>
  </si>
  <si>
    <t xml:space="preserve">      Retirement Health Savings Withholdings </t>
  </si>
  <si>
    <t xml:space="preserve">      CalPers Lum Sum Payment</t>
  </si>
  <si>
    <t xml:space="preserve">      UUT Refund</t>
  </si>
  <si>
    <t xml:space="preserve">      GASB 68 Report</t>
  </si>
  <si>
    <t xml:space="preserve">      Sales Taxes</t>
  </si>
  <si>
    <t xml:space="preserve">      Flexible Spending Accounts</t>
  </si>
  <si>
    <t xml:space="preserve">      Postage </t>
  </si>
  <si>
    <t xml:space="preserve">      Bank and Merchant Fees</t>
  </si>
  <si>
    <t>(3) The net adjustment was due to void checks and deposit adjustment.</t>
  </si>
  <si>
    <t>Change In</t>
  </si>
  <si>
    <t>BALANCE</t>
  </si>
  <si>
    <t>Ending Cash</t>
  </si>
  <si>
    <t xml:space="preserve">Revised </t>
  </si>
  <si>
    <t>CASH BALANCES BY FUND</t>
  </si>
  <si>
    <t>FORWARD</t>
  </si>
  <si>
    <t>DEBIT</t>
  </si>
  <si>
    <t>CREDIT</t>
  </si>
  <si>
    <t>CASH</t>
  </si>
  <si>
    <t>Balance</t>
  </si>
  <si>
    <t>Balance in %</t>
  </si>
  <si>
    <t>Variance</t>
  </si>
  <si>
    <t>Unrestricted</t>
  </si>
  <si>
    <t>GENERAL FUND</t>
  </si>
  <si>
    <t>FUND</t>
  </si>
  <si>
    <t>Restricted by Council Action</t>
  </si>
  <si>
    <t>BEAUTIFICATION FUND</t>
  </si>
  <si>
    <t>CIP</t>
  </si>
  <si>
    <t>EQUIPMENT REPLACEMENT</t>
  </si>
  <si>
    <t>1911 ACT</t>
  </si>
  <si>
    <t>BUILDING REPLACEMENT</t>
  </si>
  <si>
    <t>HABITAT RESTORATION</t>
  </si>
  <si>
    <t>EMPLOYEE BENEFITS</t>
  </si>
  <si>
    <t>QUIMBY</t>
  </si>
  <si>
    <t>Subtotal</t>
  </si>
  <si>
    <t>WATER QUALITY FLOOD PROTECTION</t>
  </si>
  <si>
    <t>Restricted by Law or External Agencies</t>
  </si>
  <si>
    <t>OTHER RESTRICTED FUNDS</t>
  </si>
  <si>
    <t>STREET MAINTENANCE</t>
  </si>
  <si>
    <t>1972 ACT</t>
  </si>
  <si>
    <t>EL PRADO</t>
  </si>
  <si>
    <t>CDBG</t>
  </si>
  <si>
    <t>CDBG-R</t>
  </si>
  <si>
    <t>SOLID WASTE</t>
  </si>
  <si>
    <t>AIR QUALITY MANAGEMENT</t>
  </si>
  <si>
    <t>Issuer of</t>
  </si>
  <si>
    <t>Market</t>
  </si>
  <si>
    <t>PROPOSITION C</t>
  </si>
  <si>
    <t>Investment</t>
  </si>
  <si>
    <t>Value</t>
  </si>
  <si>
    <t>PROPOSITION A</t>
  </si>
  <si>
    <t>Checking Accounts</t>
  </si>
  <si>
    <t>Bank of the West</t>
  </si>
  <si>
    <t>PUBLIC SAFETY GRANTS</t>
  </si>
  <si>
    <t>Malaga Bank</t>
  </si>
  <si>
    <t>MEASURE R</t>
  </si>
  <si>
    <t>Local Agency Investment Fund (LAIF-CITY)</t>
  </si>
  <si>
    <t>State of California - LAIF</t>
  </si>
  <si>
    <t>MEASURE M</t>
  </si>
  <si>
    <t>CDARS - Malaga Bank</t>
  </si>
  <si>
    <t>Malaga Bank - CDARS</t>
  </si>
  <si>
    <t xml:space="preserve">CD </t>
  </si>
  <si>
    <t>Vining Sparks/Bank of New York - CD</t>
  </si>
  <si>
    <t>SUBREGION 1 MAINTENANCE</t>
  </si>
  <si>
    <t>MEASURE A MAINTENANCE</t>
  </si>
  <si>
    <t>ABALONE COVE SEWER DISTRICT</t>
  </si>
  <si>
    <t>RPVTV</t>
  </si>
  <si>
    <t>GINSBURG CULTURE ARTS BUILDING</t>
  </si>
  <si>
    <t>DONOR RESTRICTED CONTRIBUTIONS</t>
  </si>
  <si>
    <t>FEDERAL GRANTS</t>
  </si>
  <si>
    <t>LOW-MODERATE INCOME HOUSING</t>
  </si>
  <si>
    <t>AFFORDABLE HSNG IN LIEU</t>
  </si>
  <si>
    <t>EET</t>
  </si>
  <si>
    <t>MEASURE A CAPITAL</t>
  </si>
  <si>
    <t>BIKEWAYS</t>
  </si>
  <si>
    <t>UNDERGROUND UTILITIES</t>
  </si>
  <si>
    <t>ROADWAY BEAUTIFICATION</t>
  </si>
  <si>
    <t>REDEVELOPMENT OBLIGATION RETIRE</t>
  </si>
  <si>
    <t>IMPROVEMENT DISTRICT 9</t>
  </si>
  <si>
    <t>SPECIAL TRUSTS</t>
  </si>
  <si>
    <t>GRAND TOTAL</t>
  </si>
  <si>
    <t xml:space="preserve"> </t>
  </si>
  <si>
    <t xml:space="preserve">   Total Investment:</t>
  </si>
  <si>
    <t>Acquisition</t>
  </si>
  <si>
    <t>Maturity</t>
  </si>
  <si>
    <t>Par</t>
  </si>
  <si>
    <t>Book</t>
  </si>
  <si>
    <t>Date</t>
  </si>
  <si>
    <t>Term</t>
  </si>
  <si>
    <t>Yield</t>
  </si>
  <si>
    <t>% of Portfolio</t>
  </si>
  <si>
    <t>Weighted Return</t>
  </si>
  <si>
    <t>N/A</t>
  </si>
  <si>
    <t>On Demand</t>
  </si>
  <si>
    <t>Petty Cash</t>
  </si>
  <si>
    <t>State of California</t>
  </si>
  <si>
    <t>26 weeks</t>
  </si>
  <si>
    <t>CD - Bank of New York (Vinking Sparks)</t>
  </si>
  <si>
    <t>Citizens Sate Bank</t>
  </si>
  <si>
    <t>18 Mos</t>
  </si>
  <si>
    <t>First Bank Puerto Rico</t>
  </si>
  <si>
    <t>MB Financial Bank</t>
  </si>
  <si>
    <t>30 Mos</t>
  </si>
  <si>
    <t>United Bankers Bank</t>
  </si>
  <si>
    <t>Comenity Capital Bank</t>
  </si>
  <si>
    <t>36 Mos</t>
  </si>
  <si>
    <t>Medallion Bank Utah</t>
  </si>
  <si>
    <t>TCF National Bank</t>
  </si>
  <si>
    <t>Israel Discount Bank of NY</t>
  </si>
  <si>
    <t>24 Mos</t>
  </si>
  <si>
    <t>Goldman Sachs Bank USA</t>
  </si>
  <si>
    <t>Capital One Bank USA</t>
  </si>
  <si>
    <t>Wells Fargo Bank</t>
  </si>
  <si>
    <t>Safra National Bank</t>
  </si>
  <si>
    <t>Investors Bank/Short Hills</t>
  </si>
  <si>
    <t>Ally Bank</t>
  </si>
  <si>
    <t>Marlin Business Bank</t>
  </si>
  <si>
    <t>Key Bank</t>
  </si>
  <si>
    <t>BMW Bank North  America</t>
  </si>
  <si>
    <t>Pacific Continental Bank</t>
  </si>
  <si>
    <t>Triad Bank</t>
  </si>
  <si>
    <t>46 Mos</t>
  </si>
  <si>
    <t>Pacific Premier Bank</t>
  </si>
  <si>
    <t>Community Bank Chesapeake</t>
  </si>
  <si>
    <t>Franklin Synergy Bank</t>
  </si>
  <si>
    <t>Firstrust Saving Bank</t>
  </si>
  <si>
    <t>Farm Bureau Bank</t>
  </si>
  <si>
    <t>Capstone Bank</t>
  </si>
  <si>
    <t>Capital Bank Little Rock</t>
  </si>
  <si>
    <t>39 Mos</t>
  </si>
  <si>
    <t>Discover Bank</t>
  </si>
  <si>
    <t>Celtic Bank</t>
  </si>
  <si>
    <t>Abacus  Federal Savings Bank</t>
  </si>
  <si>
    <t>Tab Bank Inc</t>
  </si>
  <si>
    <t>15 Mos</t>
  </si>
  <si>
    <t>Luana Savings Bank</t>
  </si>
  <si>
    <t>48 Mos</t>
  </si>
  <si>
    <t>Wex Bank</t>
  </si>
  <si>
    <t>Communiy Finl SVCS Bank</t>
  </si>
  <si>
    <t>First Western Bank</t>
  </si>
  <si>
    <t>Signature Bank of Arkansas</t>
  </si>
  <si>
    <t>Queensborough National Bank</t>
  </si>
  <si>
    <t>Carroll County State Bank Iowa</t>
  </si>
  <si>
    <t>Everbank / Jacksonville FL</t>
  </si>
  <si>
    <t>Central Statee Bank Iowa</t>
  </si>
  <si>
    <t>12 Mos</t>
  </si>
  <si>
    <t>Caldwell Bank &amp; Trust Co.</t>
  </si>
  <si>
    <t>Live Oak Banking Company</t>
  </si>
  <si>
    <t>Capital Bank Corp</t>
  </si>
  <si>
    <t>Isabella Bank</t>
  </si>
  <si>
    <t>Bank of China/New York</t>
  </si>
  <si>
    <t>Gold Coast Bank/Chicago</t>
  </si>
  <si>
    <t>45 Mos</t>
  </si>
  <si>
    <t>Bankers Bank of the West</t>
  </si>
  <si>
    <t>Yadkin  Bank</t>
  </si>
  <si>
    <t>Benificial Bank</t>
  </si>
  <si>
    <t>Sallie Mae Bank/Salt Lake</t>
  </si>
  <si>
    <t>Monona State Bank</t>
  </si>
  <si>
    <t>Capital One NA</t>
  </si>
  <si>
    <t>Bank of New England NH</t>
  </si>
  <si>
    <t>Midland State Bank</t>
  </si>
  <si>
    <t>Home Savings&amp;Loan</t>
  </si>
  <si>
    <t>American Bank Center</t>
  </si>
  <si>
    <t>Preferred Bank La California</t>
  </si>
  <si>
    <t>Partners Bank California</t>
  </si>
  <si>
    <t>Independent Bk/Memphis</t>
  </si>
  <si>
    <t>37 Mos</t>
  </si>
  <si>
    <t>Synchrony Bank</t>
  </si>
  <si>
    <t>60 Mos</t>
  </si>
  <si>
    <t>Washington Trust Weterly</t>
  </si>
  <si>
    <t>Banc of California</t>
  </si>
  <si>
    <t>Mbank of Manistique MI</t>
  </si>
  <si>
    <t>First Federal Bank of Dunn NC</t>
  </si>
  <si>
    <t>Peoples Bank/Magnolia AR</t>
  </si>
  <si>
    <t>Greenfield Savings Bank</t>
  </si>
  <si>
    <t>Gorham Savings Bank ME</t>
  </si>
  <si>
    <t>Atlantic Stewardship BK</t>
  </si>
  <si>
    <t>Flushing Bank</t>
  </si>
  <si>
    <t>First National Bank Paragould</t>
  </si>
  <si>
    <t>Little Bank</t>
  </si>
  <si>
    <t>Stearns Bank NA</t>
  </si>
  <si>
    <t>Whitney Bank/MS</t>
  </si>
  <si>
    <t>Lakeside Bank</t>
  </si>
  <si>
    <t>42 Mos</t>
  </si>
  <si>
    <t>Farmers&amp;Merchants BK NEB</t>
  </si>
  <si>
    <t>Peoples United Bank</t>
  </si>
  <si>
    <t>DMB Community Bank</t>
  </si>
  <si>
    <t>Patriot Federal Bank</t>
  </si>
  <si>
    <t>Woori America Bank</t>
  </si>
  <si>
    <t>Union Bank and Trust/OX</t>
  </si>
  <si>
    <t>World Foremost Bank</t>
  </si>
  <si>
    <t>First National Bank of America</t>
  </si>
  <si>
    <t>East Boston Savings Bank</t>
  </si>
  <si>
    <t>Henry County Bank OH</t>
  </si>
  <si>
    <t>JP  MORGAN CHASE BANK</t>
  </si>
  <si>
    <t>HSBC Bank USA</t>
  </si>
  <si>
    <t>American Express Centurion</t>
  </si>
  <si>
    <t>State Bank of India</t>
  </si>
  <si>
    <t>Industrial&amp;Com Bank China</t>
  </si>
  <si>
    <t>First Bank of Highland</t>
  </si>
  <si>
    <t>Crossfirst Bank</t>
  </si>
  <si>
    <t>Suntrust Bank</t>
  </si>
  <si>
    <t>Enerbank UDA</t>
  </si>
  <si>
    <t>Northfiled Bank</t>
  </si>
  <si>
    <t>Total Investment:</t>
  </si>
  <si>
    <t>Total Investment Weighted Average Return</t>
  </si>
  <si>
    <t>NOTE:</t>
  </si>
  <si>
    <t xml:space="preserve">  (1)  See footnote on the summary page</t>
  </si>
  <si>
    <t xml:space="preserve">  (2)  LAIF market values will be reported to vary from book value if the City calculated share of total LAIF assets is less than the</t>
  </si>
  <si>
    <r>
      <t xml:space="preserve">                   </t>
    </r>
    <r>
      <rPr>
        <sz val="8"/>
        <rFont val="Arial"/>
        <family val="2"/>
      </rPr>
      <t>City book value.</t>
    </r>
  </si>
  <si>
    <t>To the best of my knowledge, there are no misstatements of material amounts within this report;</t>
  </si>
  <si>
    <t>or omissions of material amounts to cause the report to be misleading.</t>
  </si>
  <si>
    <t>I certify that this report accurately reflects all City investments and complies with the investment policy of the City</t>
  </si>
  <si>
    <t>of Rancho Palos Verdes as approved by the City Council.  Furthermore, I certify that sufficient investment liquidity</t>
  </si>
  <si>
    <t>and anticipated revenues are available to meet the City's expenditure requirements for the next six months.</t>
  </si>
  <si>
    <t>Respectfully submitted,</t>
  </si>
  <si>
    <t>Treasurer</t>
  </si>
  <si>
    <t>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</si>
</sst>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0.0%"/>
    <numFmt numFmtId="167" formatCode="0.00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44" fontId="3" fillId="0" borderId="0" xfId="3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/>
    <xf numFmtId="164" fontId="5" fillId="0" borderId="0" xfId="0" quotePrefix="1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39" fontId="3" fillId="0" borderId="0" xfId="0" applyNumberFormat="1" applyFont="1" applyBorder="1"/>
    <xf numFmtId="43" fontId="3" fillId="0" borderId="0" xfId="1" applyFont="1" applyBorder="1"/>
    <xf numFmtId="39" fontId="3" fillId="0" borderId="0" xfId="0" applyNumberFormat="1" applyFont="1" applyFill="1"/>
    <xf numFmtId="43" fontId="3" fillId="0" borderId="0" xfId="1" applyFont="1" applyFill="1"/>
    <xf numFmtId="39" fontId="3" fillId="0" borderId="0" xfId="0" applyNumberFormat="1" applyFont="1" applyFill="1" applyBorder="1"/>
    <xf numFmtId="9" fontId="3" fillId="0" borderId="0" xfId="2" applyFont="1"/>
    <xf numFmtId="0" fontId="3" fillId="0" borderId="1" xfId="0" applyFont="1" applyBorder="1" applyAlignment="1">
      <alignment horizontal="left"/>
    </xf>
    <xf numFmtId="43" fontId="3" fillId="0" borderId="1" xfId="1" applyFont="1" applyFill="1" applyBorder="1"/>
    <xf numFmtId="0" fontId="3" fillId="0" borderId="1" xfId="0" applyFont="1" applyFill="1" applyBorder="1"/>
    <xf numFmtId="39" fontId="3" fillId="0" borderId="1" xfId="0" applyNumberFormat="1" applyFont="1" applyFill="1" applyBorder="1"/>
    <xf numFmtId="39" fontId="3" fillId="0" borderId="2" xfId="0" applyNumberFormat="1" applyFont="1" applyFill="1" applyBorder="1"/>
    <xf numFmtId="39" fontId="3" fillId="0" borderId="2" xfId="0" applyNumberFormat="1" applyFont="1" applyBorder="1"/>
    <xf numFmtId="0" fontId="3" fillId="0" borderId="0" xfId="0" applyFont="1" applyFill="1"/>
    <xf numFmtId="43" fontId="3" fillId="0" borderId="0" xfId="1" applyFont="1"/>
    <xf numFmtId="39" fontId="3" fillId="0" borderId="0" xfId="0" applyNumberFormat="1" applyFont="1"/>
    <xf numFmtId="0" fontId="3" fillId="0" borderId="0" xfId="0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3" xfId="1" applyFont="1" applyFill="1" applyBorder="1"/>
    <xf numFmtId="0" fontId="2" fillId="0" borderId="0" xfId="0" applyFont="1"/>
    <xf numFmtId="43" fontId="3" fillId="0" borderId="4" xfId="0" applyNumberFormat="1" applyFont="1" applyBorder="1"/>
    <xf numFmtId="43" fontId="3" fillId="0" borderId="0" xfId="0" applyNumberFormat="1" applyFont="1" applyBorder="1"/>
    <xf numFmtId="43" fontId="3" fillId="0" borderId="0" xfId="0" applyNumberFormat="1" applyFont="1"/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Continuous"/>
    </xf>
    <xf numFmtId="43" fontId="7" fillId="0" borderId="0" xfId="1" applyFont="1"/>
    <xf numFmtId="4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39" fontId="7" fillId="0" borderId="0" xfId="0" applyNumberFormat="1" applyFont="1" applyAlignment="1">
      <alignment horizontal="center"/>
    </xf>
    <xf numFmtId="39" fontId="5" fillId="2" borderId="0" xfId="0" applyNumberFormat="1" applyFont="1" applyFill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39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8" fillId="0" borderId="5" xfId="0" applyFont="1" applyBorder="1"/>
    <xf numFmtId="0" fontId="7" fillId="0" borderId="5" xfId="0" applyFont="1" applyBorder="1" applyAlignment="1"/>
    <xf numFmtId="0" fontId="7" fillId="0" borderId="5" xfId="0" applyFont="1" applyBorder="1" applyAlignment="1">
      <alignment horizontal="center"/>
    </xf>
    <xf numFmtId="39" fontId="7" fillId="0" borderId="5" xfId="0" applyNumberFormat="1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39" fontId="7" fillId="3" borderId="5" xfId="0" applyNumberFormat="1" applyFont="1" applyFill="1" applyBorder="1"/>
    <xf numFmtId="9" fontId="7" fillId="3" borderId="5" xfId="2" applyFont="1" applyFill="1" applyBorder="1"/>
    <xf numFmtId="43" fontId="3" fillId="2" borderId="0" xfId="1" applyFont="1" applyFill="1"/>
    <xf numFmtId="43" fontId="3" fillId="0" borderId="0" xfId="1" applyFont="1" applyBorder="1" applyAlignment="1">
      <alignment horizontal="center"/>
    </xf>
    <xf numFmtId="0" fontId="8" fillId="0" borderId="5" xfId="0" applyFont="1" applyFill="1" applyBorder="1" applyAlignment="1">
      <alignment horizontal="left"/>
    </xf>
    <xf numFmtId="39" fontId="7" fillId="0" borderId="5" xfId="0" applyNumberFormat="1" applyFont="1" applyBorder="1"/>
    <xf numFmtId="39" fontId="7" fillId="0" borderId="5" xfId="0" applyNumberFormat="1" applyFont="1" applyFill="1" applyBorder="1"/>
    <xf numFmtId="9" fontId="7" fillId="0" borderId="5" xfId="2" applyFont="1" applyBorder="1"/>
    <xf numFmtId="9" fontId="7" fillId="2" borderId="0" xfId="2" applyFont="1" applyFill="1" applyBorder="1"/>
    <xf numFmtId="0" fontId="3" fillId="0" borderId="0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39" fontId="7" fillId="0" borderId="0" xfId="0" applyNumberFormat="1" applyFont="1"/>
    <xf numFmtId="39" fontId="7" fillId="0" borderId="0" xfId="0" applyNumberFormat="1" applyFont="1" applyFill="1"/>
    <xf numFmtId="0" fontId="3" fillId="0" borderId="0" xfId="0" applyFont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9" fontId="7" fillId="0" borderId="5" xfId="0" applyNumberFormat="1" applyFont="1" applyFill="1" applyBorder="1"/>
    <xf numFmtId="44" fontId="3" fillId="0" borderId="0" xfId="3" applyFont="1" applyFill="1"/>
    <xf numFmtId="9" fontId="3" fillId="0" borderId="0" xfId="2" applyFont="1" applyBorder="1"/>
    <xf numFmtId="0" fontId="7" fillId="0" borderId="5" xfId="0" quotePrefix="1" applyFont="1" applyBorder="1" applyAlignment="1">
      <alignment horizontal="left"/>
    </xf>
    <xf numFmtId="0" fontId="7" fillId="0" borderId="5" xfId="0" applyFont="1" applyBorder="1"/>
    <xf numFmtId="0" fontId="6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wrapText="1"/>
    </xf>
    <xf numFmtId="42" fontId="3" fillId="0" borderId="0" xfId="0" applyNumberFormat="1" applyFont="1" applyFill="1" applyAlignment="1">
      <alignment horizontal="right"/>
    </xf>
    <xf numFmtId="165" fontId="3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42" fontId="3" fillId="0" borderId="0" xfId="0" applyNumberFormat="1" applyFont="1"/>
    <xf numFmtId="39" fontId="7" fillId="3" borderId="6" xfId="0" applyNumberFormat="1" applyFont="1" applyFill="1" applyBorder="1"/>
    <xf numFmtId="39" fontId="7" fillId="3" borderId="7" xfId="0" applyNumberFormat="1" applyFont="1" applyFill="1" applyBorder="1"/>
    <xf numFmtId="39" fontId="7" fillId="0" borderId="0" xfId="0" applyNumberFormat="1" applyFont="1" applyBorder="1"/>
    <xf numFmtId="0" fontId="7" fillId="0" borderId="0" xfId="0" quotePrefix="1" applyFont="1"/>
    <xf numFmtId="9" fontId="7" fillId="0" borderId="0" xfId="0" quotePrefix="1" applyNumberFormat="1" applyFont="1"/>
    <xf numFmtId="0" fontId="3" fillId="0" borderId="0" xfId="0" quotePrefix="1" applyFont="1"/>
    <xf numFmtId="0" fontId="3" fillId="0" borderId="0" xfId="0" applyFont="1" applyBorder="1"/>
    <xf numFmtId="39" fontId="7" fillId="0" borderId="4" xfId="0" applyNumberFormat="1" applyFont="1" applyBorder="1"/>
    <xf numFmtId="43" fontId="3" fillId="2" borderId="0" xfId="2" applyNumberFormat="1" applyFont="1" applyFill="1" applyBorder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10" fontId="3" fillId="0" borderId="0" xfId="0" applyNumberFormat="1" applyFont="1" applyFill="1" applyAlignment="1">
      <alignment horizontal="center"/>
    </xf>
    <xf numFmtId="166" fontId="3" fillId="0" borderId="0" xfId="2" applyNumberFormat="1" applyFont="1" applyFill="1"/>
    <xf numFmtId="167" fontId="3" fillId="0" borderId="0" xfId="2" applyNumberFormat="1" applyFont="1" applyFill="1"/>
    <xf numFmtId="167" fontId="3" fillId="0" borderId="0" xfId="0" applyNumberFormat="1" applyFont="1" applyFill="1"/>
    <xf numFmtId="14" fontId="3" fillId="0" borderId="0" xfId="0" applyNumberFormat="1" applyFont="1" applyFill="1" applyAlignment="1">
      <alignment horizontal="center"/>
    </xf>
    <xf numFmtId="42" fontId="3" fillId="0" borderId="0" xfId="0" applyNumberFormat="1" applyFont="1" applyFill="1" applyBorder="1" applyAlignment="1">
      <alignment horizontal="right"/>
    </xf>
    <xf numFmtId="42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1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0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42" fontId="3" fillId="0" borderId="1" xfId="0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42" fontId="3" fillId="0" borderId="4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  <xf numFmtId="44" fontId="3" fillId="0" borderId="0" xfId="0" applyNumberFormat="1" applyFont="1"/>
    <xf numFmtId="0" fontId="2" fillId="0" borderId="0" xfId="0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5" fontId="3" fillId="0" borderId="0" xfId="0" applyNumberFormat="1" applyFont="1" applyAlignment="1">
      <alignment horizontal="center"/>
    </xf>
    <xf numFmtId="0" fontId="3" fillId="0" borderId="8" xfId="0" applyFont="1" applyBorder="1"/>
  </cellXfs>
  <cellStyles count="4">
    <cellStyle name="Comma" xfId="1" builtinId="3"/>
    <cellStyle name="Currency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OCTOBER 2017 CASH BALANCE BY MAJOR FUNDS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68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1"/>
          <c:dPt>
            <c:idx val="0"/>
            <c:bubble3D val="0"/>
            <c:explosion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'[1]10-17 revised'!$K$99:$K$106</c:f>
              <c:strCache>
                <c:ptCount val="8"/>
                <c:pt idx="0">
                  <c:v>GENERAL FUND</c:v>
                </c:pt>
                <c:pt idx="1">
                  <c:v>CIP</c:v>
                </c:pt>
                <c:pt idx="2">
                  <c:v>EQUIPMENT REPLACEMENT</c:v>
                </c:pt>
                <c:pt idx="3">
                  <c:v>1911 ACT</c:v>
                </c:pt>
                <c:pt idx="4">
                  <c:v>HABITAT RESTORATION</c:v>
                </c:pt>
                <c:pt idx="5">
                  <c:v>QUIMBY</c:v>
                </c:pt>
                <c:pt idx="6">
                  <c:v>WATER QUALITY FLOOD PROTECTION</c:v>
                </c:pt>
                <c:pt idx="7">
                  <c:v>OTHER RESTRICTED FUNDS</c:v>
                </c:pt>
              </c:strCache>
            </c:strRef>
          </c:cat>
          <c:val>
            <c:numRef>
              <c:f>'[1]10-17 revised'!$L$99:$L$106</c:f>
              <c:numCache>
                <c:formatCode>_(* #,##0.00_);_(* \(#,##0.00\);_(* "-"??_);_(@_)</c:formatCode>
                <c:ptCount val="8"/>
                <c:pt idx="0">
                  <c:v>12336814.48</c:v>
                </c:pt>
                <c:pt idx="1">
                  <c:v>27274735.169999994</c:v>
                </c:pt>
                <c:pt idx="2">
                  <c:v>2391007.87</c:v>
                </c:pt>
                <c:pt idx="3">
                  <c:v>1964819.2900000003</c:v>
                </c:pt>
                <c:pt idx="4">
                  <c:v>1167803.1600000001</c:v>
                </c:pt>
                <c:pt idx="5">
                  <c:v>1942937.0899999996</c:v>
                </c:pt>
                <c:pt idx="6">
                  <c:v>3264159.7799999993</c:v>
                </c:pt>
                <c:pt idx="7">
                  <c:v>10861002.780000009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SUMMARY OF CASH BALANCE BY INSTITUTION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40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OCTOBER 2017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526935514276169E-2"/>
          <c:y val="0.18863486422173881"/>
          <c:w val="0.57482565508040773"/>
          <c:h val="0.7244163934761073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2"/>
              <c:layout>
                <c:manualLayout>
                  <c:x val="-7.1537013674395786E-2"/>
                  <c:y val="-0.1538043444958486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5167819492176741E-2"/>
                  <c:y val="-0.1012514680801086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'[1]10-17 revised'!$L$116:$L$120</c:f>
              <c:strCache>
                <c:ptCount val="5"/>
                <c:pt idx="0">
                  <c:v>Bank of the West</c:v>
                </c:pt>
                <c:pt idx="1">
                  <c:v>Malaga Bank</c:v>
                </c:pt>
                <c:pt idx="2">
                  <c:v>State of California - LAIF</c:v>
                </c:pt>
                <c:pt idx="3">
                  <c:v>Malaga Bank - CDARS</c:v>
                </c:pt>
                <c:pt idx="4">
                  <c:v>Vining Sparks/Bank of New York - CD</c:v>
                </c:pt>
              </c:strCache>
            </c:strRef>
          </c:cat>
          <c:val>
            <c:numRef>
              <c:f>'[1]10-17 revised'!$M$116:$M$120</c:f>
              <c:numCache>
                <c:formatCode>_("$"* #,##0_);_("$"* \(#,##0\);_("$"* "-"_);_(@_)</c:formatCode>
                <c:ptCount val="5"/>
                <c:pt idx="0">
                  <c:v>4889882.6500000004</c:v>
                </c:pt>
                <c:pt idx="1">
                  <c:v>3827591.6399999997</c:v>
                </c:pt>
                <c:pt idx="2">
                  <c:v>28640545.519999996</c:v>
                </c:pt>
                <c:pt idx="3" formatCode="_(* #,##0_);_(* \(#,##0\);_(* &quot;-&quot;??_);_(@_)">
                  <c:v>250000</c:v>
                </c:pt>
                <c:pt idx="4" formatCode="_(* #,##0_);_(* \(#,##0\);_(* &quot;-&quot;??_);_(@_)">
                  <c:v>23860524.190000035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92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19050</xdr:rowOff>
    </xdr:from>
    <xdr:to>
      <xdr:col>9</xdr:col>
      <xdr:colOff>0</xdr:colOff>
      <xdr:row>73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282</xdr:row>
      <xdr:rowOff>95250</xdr:rowOff>
    </xdr:from>
    <xdr:to>
      <xdr:col>9</xdr:col>
      <xdr:colOff>95250</xdr:colOff>
      <xdr:row>316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ASH$$\Treasurer's%20Report\FY2017-2018\FY2017-2018C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-16"/>
      <sheetName val="06-16 July Revision"/>
      <sheetName val="06-16 with YE Adj-Aug"/>
      <sheetName val="07-16"/>
      <sheetName val="08-16"/>
      <sheetName val="09-16"/>
      <sheetName val="10-16"/>
      <sheetName val="11-16"/>
      <sheetName val="12-16"/>
      <sheetName val="01-17"/>
      <sheetName val="02-17"/>
      <sheetName val="02-17 (2)"/>
      <sheetName val="03-17"/>
      <sheetName val="04-17"/>
      <sheetName val="04-17new"/>
      <sheetName val="05-17"/>
      <sheetName val="06-17"/>
      <sheetName val="06-17 final"/>
      <sheetName val="07-17"/>
      <sheetName val="07-17 revised"/>
      <sheetName val="08-17"/>
      <sheetName val="08-17 revised"/>
      <sheetName val="09-17"/>
      <sheetName val="09-17 revised"/>
      <sheetName val="10-17"/>
      <sheetName val="10-17 revised"/>
      <sheetName val="11-17"/>
      <sheetName val="12-17"/>
      <sheetName val="1-18"/>
      <sheetName val="2-18"/>
      <sheetName val="3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99">
          <cell r="K99" t="str">
            <v>GENERAL FUND</v>
          </cell>
          <cell r="L99">
            <v>12336814.48</v>
          </cell>
        </row>
        <row r="100">
          <cell r="K100" t="str">
            <v>CIP</v>
          </cell>
          <cell r="L100">
            <v>27274735.169999994</v>
          </cell>
        </row>
        <row r="101">
          <cell r="K101" t="str">
            <v>EQUIPMENT REPLACEMENT</v>
          </cell>
          <cell r="L101">
            <v>2391007.87</v>
          </cell>
        </row>
        <row r="102">
          <cell r="K102" t="str">
            <v>1911 ACT</v>
          </cell>
          <cell r="L102">
            <v>1964819.2900000003</v>
          </cell>
        </row>
        <row r="103">
          <cell r="K103" t="str">
            <v>HABITAT RESTORATION</v>
          </cell>
          <cell r="L103">
            <v>1167803.1600000001</v>
          </cell>
        </row>
        <row r="104">
          <cell r="K104" t="str">
            <v>QUIMBY</v>
          </cell>
          <cell r="L104">
            <v>1942937.0899999996</v>
          </cell>
        </row>
        <row r="105">
          <cell r="K105" t="str">
            <v>WATER QUALITY FLOOD PROTECTION</v>
          </cell>
          <cell r="L105">
            <v>3264159.7799999993</v>
          </cell>
        </row>
        <row r="106">
          <cell r="K106" t="str">
            <v>OTHER RESTRICTED FUNDS</v>
          </cell>
          <cell r="L106">
            <v>10861002.780000009</v>
          </cell>
        </row>
        <row r="116">
          <cell r="L116" t="str">
            <v>Bank of the West</v>
          </cell>
          <cell r="M116">
            <v>4889882.6500000004</v>
          </cell>
        </row>
        <row r="117">
          <cell r="L117" t="str">
            <v>Malaga Bank</v>
          </cell>
          <cell r="M117">
            <v>3827591.6399999997</v>
          </cell>
        </row>
        <row r="118">
          <cell r="L118" t="str">
            <v>State of California - LAIF</v>
          </cell>
          <cell r="M118">
            <v>28640545.519999996</v>
          </cell>
        </row>
        <row r="119">
          <cell r="L119" t="str">
            <v>Malaga Bank - CDARS</v>
          </cell>
          <cell r="M119">
            <v>250000</v>
          </cell>
        </row>
        <row r="120">
          <cell r="L120" t="str">
            <v>Vining Sparks/Bank of New York - CD</v>
          </cell>
          <cell r="M120">
            <v>23860524.190000035</v>
          </cell>
        </row>
      </sheetData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0"/>
  <sheetViews>
    <sheetView tabSelected="1" workbookViewId="0">
      <selection sqref="A1:XFD1048576"/>
    </sheetView>
  </sheetViews>
  <sheetFormatPr defaultRowHeight="11.25" x14ac:dyDescent="0.2"/>
  <cols>
    <col min="1" max="1" width="30.28515625" style="3" customWidth="1"/>
    <col min="2" max="2" width="14.28515625" style="3" customWidth="1"/>
    <col min="3" max="3" width="12" style="3" customWidth="1"/>
    <col min="4" max="5" width="12.85546875" style="3" bestFit="1" customWidth="1"/>
    <col min="6" max="6" width="12.5703125" style="3" customWidth="1"/>
    <col min="7" max="7" width="11.42578125" style="3" bestFit="1" customWidth="1"/>
    <col min="8" max="8" width="12" style="3" customWidth="1"/>
    <col min="9" max="9" width="11.42578125" style="3" customWidth="1"/>
    <col min="10" max="10" width="12" style="3" customWidth="1"/>
    <col min="11" max="11" width="10.28515625" style="3" bestFit="1" customWidth="1"/>
    <col min="12" max="12" width="13.5703125" style="3" customWidth="1"/>
    <col min="13" max="14" width="12" style="3" bestFit="1" customWidth="1"/>
    <col min="15" max="15" width="9.140625" style="3"/>
    <col min="16" max="16" width="12.85546875" style="3" bestFit="1" customWidth="1"/>
    <col min="17" max="17" width="12.85546875" style="4" bestFit="1" customWidth="1"/>
    <col min="18" max="256" width="9.140625" style="3"/>
    <col min="257" max="257" width="30.28515625" style="3" customWidth="1"/>
    <col min="258" max="258" width="14.28515625" style="3" customWidth="1"/>
    <col min="259" max="259" width="12" style="3" customWidth="1"/>
    <col min="260" max="261" width="12.85546875" style="3" bestFit="1" customWidth="1"/>
    <col min="262" max="262" width="12.5703125" style="3" customWidth="1"/>
    <col min="263" max="263" width="11.42578125" style="3" bestFit="1" customWidth="1"/>
    <col min="264" max="264" width="12" style="3" customWidth="1"/>
    <col min="265" max="265" width="11.42578125" style="3" customWidth="1"/>
    <col min="266" max="266" width="12" style="3" customWidth="1"/>
    <col min="267" max="267" width="10.28515625" style="3" bestFit="1" customWidth="1"/>
    <col min="268" max="268" width="13.5703125" style="3" customWidth="1"/>
    <col min="269" max="270" width="12" style="3" bestFit="1" customWidth="1"/>
    <col min="271" max="271" width="9.140625" style="3"/>
    <col min="272" max="273" width="12.85546875" style="3" bestFit="1" customWidth="1"/>
    <col min="274" max="512" width="9.140625" style="3"/>
    <col min="513" max="513" width="30.28515625" style="3" customWidth="1"/>
    <col min="514" max="514" width="14.28515625" style="3" customWidth="1"/>
    <col min="515" max="515" width="12" style="3" customWidth="1"/>
    <col min="516" max="517" width="12.85546875" style="3" bestFit="1" customWidth="1"/>
    <col min="518" max="518" width="12.5703125" style="3" customWidth="1"/>
    <col min="519" max="519" width="11.42578125" style="3" bestFit="1" customWidth="1"/>
    <col min="520" max="520" width="12" style="3" customWidth="1"/>
    <col min="521" max="521" width="11.42578125" style="3" customWidth="1"/>
    <col min="522" max="522" width="12" style="3" customWidth="1"/>
    <col min="523" max="523" width="10.28515625" style="3" bestFit="1" customWidth="1"/>
    <col min="524" max="524" width="13.5703125" style="3" customWidth="1"/>
    <col min="525" max="526" width="12" style="3" bestFit="1" customWidth="1"/>
    <col min="527" max="527" width="9.140625" style="3"/>
    <col min="528" max="529" width="12.85546875" style="3" bestFit="1" customWidth="1"/>
    <col min="530" max="768" width="9.140625" style="3"/>
    <col min="769" max="769" width="30.28515625" style="3" customWidth="1"/>
    <col min="770" max="770" width="14.28515625" style="3" customWidth="1"/>
    <col min="771" max="771" width="12" style="3" customWidth="1"/>
    <col min="772" max="773" width="12.85546875" style="3" bestFit="1" customWidth="1"/>
    <col min="774" max="774" width="12.5703125" style="3" customWidth="1"/>
    <col min="775" max="775" width="11.42578125" style="3" bestFit="1" customWidth="1"/>
    <col min="776" max="776" width="12" style="3" customWidth="1"/>
    <col min="777" max="777" width="11.42578125" style="3" customWidth="1"/>
    <col min="778" max="778" width="12" style="3" customWidth="1"/>
    <col min="779" max="779" width="10.28515625" style="3" bestFit="1" customWidth="1"/>
    <col min="780" max="780" width="13.5703125" style="3" customWidth="1"/>
    <col min="781" max="782" width="12" style="3" bestFit="1" customWidth="1"/>
    <col min="783" max="783" width="9.140625" style="3"/>
    <col min="784" max="785" width="12.85546875" style="3" bestFit="1" customWidth="1"/>
    <col min="786" max="1024" width="9.140625" style="3"/>
    <col min="1025" max="1025" width="30.28515625" style="3" customWidth="1"/>
    <col min="1026" max="1026" width="14.28515625" style="3" customWidth="1"/>
    <col min="1027" max="1027" width="12" style="3" customWidth="1"/>
    <col min="1028" max="1029" width="12.85546875" style="3" bestFit="1" customWidth="1"/>
    <col min="1030" max="1030" width="12.5703125" style="3" customWidth="1"/>
    <col min="1031" max="1031" width="11.42578125" style="3" bestFit="1" customWidth="1"/>
    <col min="1032" max="1032" width="12" style="3" customWidth="1"/>
    <col min="1033" max="1033" width="11.42578125" style="3" customWidth="1"/>
    <col min="1034" max="1034" width="12" style="3" customWidth="1"/>
    <col min="1035" max="1035" width="10.28515625" style="3" bestFit="1" customWidth="1"/>
    <col min="1036" max="1036" width="13.5703125" style="3" customWidth="1"/>
    <col min="1037" max="1038" width="12" style="3" bestFit="1" customWidth="1"/>
    <col min="1039" max="1039" width="9.140625" style="3"/>
    <col min="1040" max="1041" width="12.85546875" style="3" bestFit="1" customWidth="1"/>
    <col min="1042" max="1280" width="9.140625" style="3"/>
    <col min="1281" max="1281" width="30.28515625" style="3" customWidth="1"/>
    <col min="1282" max="1282" width="14.28515625" style="3" customWidth="1"/>
    <col min="1283" max="1283" width="12" style="3" customWidth="1"/>
    <col min="1284" max="1285" width="12.85546875" style="3" bestFit="1" customWidth="1"/>
    <col min="1286" max="1286" width="12.5703125" style="3" customWidth="1"/>
    <col min="1287" max="1287" width="11.42578125" style="3" bestFit="1" customWidth="1"/>
    <col min="1288" max="1288" width="12" style="3" customWidth="1"/>
    <col min="1289" max="1289" width="11.42578125" style="3" customWidth="1"/>
    <col min="1290" max="1290" width="12" style="3" customWidth="1"/>
    <col min="1291" max="1291" width="10.28515625" style="3" bestFit="1" customWidth="1"/>
    <col min="1292" max="1292" width="13.5703125" style="3" customWidth="1"/>
    <col min="1293" max="1294" width="12" style="3" bestFit="1" customWidth="1"/>
    <col min="1295" max="1295" width="9.140625" style="3"/>
    <col min="1296" max="1297" width="12.85546875" style="3" bestFit="1" customWidth="1"/>
    <col min="1298" max="1536" width="9.140625" style="3"/>
    <col min="1537" max="1537" width="30.28515625" style="3" customWidth="1"/>
    <col min="1538" max="1538" width="14.28515625" style="3" customWidth="1"/>
    <col min="1539" max="1539" width="12" style="3" customWidth="1"/>
    <col min="1540" max="1541" width="12.85546875" style="3" bestFit="1" customWidth="1"/>
    <col min="1542" max="1542" width="12.5703125" style="3" customWidth="1"/>
    <col min="1543" max="1543" width="11.42578125" style="3" bestFit="1" customWidth="1"/>
    <col min="1544" max="1544" width="12" style="3" customWidth="1"/>
    <col min="1545" max="1545" width="11.42578125" style="3" customWidth="1"/>
    <col min="1546" max="1546" width="12" style="3" customWidth="1"/>
    <col min="1547" max="1547" width="10.28515625" style="3" bestFit="1" customWidth="1"/>
    <col min="1548" max="1548" width="13.5703125" style="3" customWidth="1"/>
    <col min="1549" max="1550" width="12" style="3" bestFit="1" customWidth="1"/>
    <col min="1551" max="1551" width="9.140625" style="3"/>
    <col min="1552" max="1553" width="12.85546875" style="3" bestFit="1" customWidth="1"/>
    <col min="1554" max="1792" width="9.140625" style="3"/>
    <col min="1793" max="1793" width="30.28515625" style="3" customWidth="1"/>
    <col min="1794" max="1794" width="14.28515625" style="3" customWidth="1"/>
    <col min="1795" max="1795" width="12" style="3" customWidth="1"/>
    <col min="1796" max="1797" width="12.85546875" style="3" bestFit="1" customWidth="1"/>
    <col min="1798" max="1798" width="12.5703125" style="3" customWidth="1"/>
    <col min="1799" max="1799" width="11.42578125" style="3" bestFit="1" customWidth="1"/>
    <col min="1800" max="1800" width="12" style="3" customWidth="1"/>
    <col min="1801" max="1801" width="11.42578125" style="3" customWidth="1"/>
    <col min="1802" max="1802" width="12" style="3" customWidth="1"/>
    <col min="1803" max="1803" width="10.28515625" style="3" bestFit="1" customWidth="1"/>
    <col min="1804" max="1804" width="13.5703125" style="3" customWidth="1"/>
    <col min="1805" max="1806" width="12" style="3" bestFit="1" customWidth="1"/>
    <col min="1807" max="1807" width="9.140625" style="3"/>
    <col min="1808" max="1809" width="12.85546875" style="3" bestFit="1" customWidth="1"/>
    <col min="1810" max="2048" width="9.140625" style="3"/>
    <col min="2049" max="2049" width="30.28515625" style="3" customWidth="1"/>
    <col min="2050" max="2050" width="14.28515625" style="3" customWidth="1"/>
    <col min="2051" max="2051" width="12" style="3" customWidth="1"/>
    <col min="2052" max="2053" width="12.85546875" style="3" bestFit="1" customWidth="1"/>
    <col min="2054" max="2054" width="12.5703125" style="3" customWidth="1"/>
    <col min="2055" max="2055" width="11.42578125" style="3" bestFit="1" customWidth="1"/>
    <col min="2056" max="2056" width="12" style="3" customWidth="1"/>
    <col min="2057" max="2057" width="11.42578125" style="3" customWidth="1"/>
    <col min="2058" max="2058" width="12" style="3" customWidth="1"/>
    <col min="2059" max="2059" width="10.28515625" style="3" bestFit="1" customWidth="1"/>
    <col min="2060" max="2060" width="13.5703125" style="3" customWidth="1"/>
    <col min="2061" max="2062" width="12" style="3" bestFit="1" customWidth="1"/>
    <col min="2063" max="2063" width="9.140625" style="3"/>
    <col min="2064" max="2065" width="12.85546875" style="3" bestFit="1" customWidth="1"/>
    <col min="2066" max="2304" width="9.140625" style="3"/>
    <col min="2305" max="2305" width="30.28515625" style="3" customWidth="1"/>
    <col min="2306" max="2306" width="14.28515625" style="3" customWidth="1"/>
    <col min="2307" max="2307" width="12" style="3" customWidth="1"/>
    <col min="2308" max="2309" width="12.85546875" style="3" bestFit="1" customWidth="1"/>
    <col min="2310" max="2310" width="12.5703125" style="3" customWidth="1"/>
    <col min="2311" max="2311" width="11.42578125" style="3" bestFit="1" customWidth="1"/>
    <col min="2312" max="2312" width="12" style="3" customWidth="1"/>
    <col min="2313" max="2313" width="11.42578125" style="3" customWidth="1"/>
    <col min="2314" max="2314" width="12" style="3" customWidth="1"/>
    <col min="2315" max="2315" width="10.28515625" style="3" bestFit="1" customWidth="1"/>
    <col min="2316" max="2316" width="13.5703125" style="3" customWidth="1"/>
    <col min="2317" max="2318" width="12" style="3" bestFit="1" customWidth="1"/>
    <col min="2319" max="2319" width="9.140625" style="3"/>
    <col min="2320" max="2321" width="12.85546875" style="3" bestFit="1" customWidth="1"/>
    <col min="2322" max="2560" width="9.140625" style="3"/>
    <col min="2561" max="2561" width="30.28515625" style="3" customWidth="1"/>
    <col min="2562" max="2562" width="14.28515625" style="3" customWidth="1"/>
    <col min="2563" max="2563" width="12" style="3" customWidth="1"/>
    <col min="2564" max="2565" width="12.85546875" style="3" bestFit="1" customWidth="1"/>
    <col min="2566" max="2566" width="12.5703125" style="3" customWidth="1"/>
    <col min="2567" max="2567" width="11.42578125" style="3" bestFit="1" customWidth="1"/>
    <col min="2568" max="2568" width="12" style="3" customWidth="1"/>
    <col min="2569" max="2569" width="11.42578125" style="3" customWidth="1"/>
    <col min="2570" max="2570" width="12" style="3" customWidth="1"/>
    <col min="2571" max="2571" width="10.28515625" style="3" bestFit="1" customWidth="1"/>
    <col min="2572" max="2572" width="13.5703125" style="3" customWidth="1"/>
    <col min="2573" max="2574" width="12" style="3" bestFit="1" customWidth="1"/>
    <col min="2575" max="2575" width="9.140625" style="3"/>
    <col min="2576" max="2577" width="12.85546875" style="3" bestFit="1" customWidth="1"/>
    <col min="2578" max="2816" width="9.140625" style="3"/>
    <col min="2817" max="2817" width="30.28515625" style="3" customWidth="1"/>
    <col min="2818" max="2818" width="14.28515625" style="3" customWidth="1"/>
    <col min="2819" max="2819" width="12" style="3" customWidth="1"/>
    <col min="2820" max="2821" width="12.85546875" style="3" bestFit="1" customWidth="1"/>
    <col min="2822" max="2822" width="12.5703125" style="3" customWidth="1"/>
    <col min="2823" max="2823" width="11.42578125" style="3" bestFit="1" customWidth="1"/>
    <col min="2824" max="2824" width="12" style="3" customWidth="1"/>
    <col min="2825" max="2825" width="11.42578125" style="3" customWidth="1"/>
    <col min="2826" max="2826" width="12" style="3" customWidth="1"/>
    <col min="2827" max="2827" width="10.28515625" style="3" bestFit="1" customWidth="1"/>
    <col min="2828" max="2828" width="13.5703125" style="3" customWidth="1"/>
    <col min="2829" max="2830" width="12" style="3" bestFit="1" customWidth="1"/>
    <col min="2831" max="2831" width="9.140625" style="3"/>
    <col min="2832" max="2833" width="12.85546875" style="3" bestFit="1" customWidth="1"/>
    <col min="2834" max="3072" width="9.140625" style="3"/>
    <col min="3073" max="3073" width="30.28515625" style="3" customWidth="1"/>
    <col min="3074" max="3074" width="14.28515625" style="3" customWidth="1"/>
    <col min="3075" max="3075" width="12" style="3" customWidth="1"/>
    <col min="3076" max="3077" width="12.85546875" style="3" bestFit="1" customWidth="1"/>
    <col min="3078" max="3078" width="12.5703125" style="3" customWidth="1"/>
    <col min="3079" max="3079" width="11.42578125" style="3" bestFit="1" customWidth="1"/>
    <col min="3080" max="3080" width="12" style="3" customWidth="1"/>
    <col min="3081" max="3081" width="11.42578125" style="3" customWidth="1"/>
    <col min="3082" max="3082" width="12" style="3" customWidth="1"/>
    <col min="3083" max="3083" width="10.28515625" style="3" bestFit="1" customWidth="1"/>
    <col min="3084" max="3084" width="13.5703125" style="3" customWidth="1"/>
    <col min="3085" max="3086" width="12" style="3" bestFit="1" customWidth="1"/>
    <col min="3087" max="3087" width="9.140625" style="3"/>
    <col min="3088" max="3089" width="12.85546875" style="3" bestFit="1" customWidth="1"/>
    <col min="3090" max="3328" width="9.140625" style="3"/>
    <col min="3329" max="3329" width="30.28515625" style="3" customWidth="1"/>
    <col min="3330" max="3330" width="14.28515625" style="3" customWidth="1"/>
    <col min="3331" max="3331" width="12" style="3" customWidth="1"/>
    <col min="3332" max="3333" width="12.85546875" style="3" bestFit="1" customWidth="1"/>
    <col min="3334" max="3334" width="12.5703125" style="3" customWidth="1"/>
    <col min="3335" max="3335" width="11.42578125" style="3" bestFit="1" customWidth="1"/>
    <col min="3336" max="3336" width="12" style="3" customWidth="1"/>
    <col min="3337" max="3337" width="11.42578125" style="3" customWidth="1"/>
    <col min="3338" max="3338" width="12" style="3" customWidth="1"/>
    <col min="3339" max="3339" width="10.28515625" style="3" bestFit="1" customWidth="1"/>
    <col min="3340" max="3340" width="13.5703125" style="3" customWidth="1"/>
    <col min="3341" max="3342" width="12" style="3" bestFit="1" customWidth="1"/>
    <col min="3343" max="3343" width="9.140625" style="3"/>
    <col min="3344" max="3345" width="12.85546875" style="3" bestFit="1" customWidth="1"/>
    <col min="3346" max="3584" width="9.140625" style="3"/>
    <col min="3585" max="3585" width="30.28515625" style="3" customWidth="1"/>
    <col min="3586" max="3586" width="14.28515625" style="3" customWidth="1"/>
    <col min="3587" max="3587" width="12" style="3" customWidth="1"/>
    <col min="3588" max="3589" width="12.85546875" style="3" bestFit="1" customWidth="1"/>
    <col min="3590" max="3590" width="12.5703125" style="3" customWidth="1"/>
    <col min="3591" max="3591" width="11.42578125" style="3" bestFit="1" customWidth="1"/>
    <col min="3592" max="3592" width="12" style="3" customWidth="1"/>
    <col min="3593" max="3593" width="11.42578125" style="3" customWidth="1"/>
    <col min="3594" max="3594" width="12" style="3" customWidth="1"/>
    <col min="3595" max="3595" width="10.28515625" style="3" bestFit="1" customWidth="1"/>
    <col min="3596" max="3596" width="13.5703125" style="3" customWidth="1"/>
    <col min="3597" max="3598" width="12" style="3" bestFit="1" customWidth="1"/>
    <col min="3599" max="3599" width="9.140625" style="3"/>
    <col min="3600" max="3601" width="12.85546875" style="3" bestFit="1" customWidth="1"/>
    <col min="3602" max="3840" width="9.140625" style="3"/>
    <col min="3841" max="3841" width="30.28515625" style="3" customWidth="1"/>
    <col min="3842" max="3842" width="14.28515625" style="3" customWidth="1"/>
    <col min="3843" max="3843" width="12" style="3" customWidth="1"/>
    <col min="3844" max="3845" width="12.85546875" style="3" bestFit="1" customWidth="1"/>
    <col min="3846" max="3846" width="12.5703125" style="3" customWidth="1"/>
    <col min="3847" max="3847" width="11.42578125" style="3" bestFit="1" customWidth="1"/>
    <col min="3848" max="3848" width="12" style="3" customWidth="1"/>
    <col min="3849" max="3849" width="11.42578125" style="3" customWidth="1"/>
    <col min="3850" max="3850" width="12" style="3" customWidth="1"/>
    <col min="3851" max="3851" width="10.28515625" style="3" bestFit="1" customWidth="1"/>
    <col min="3852" max="3852" width="13.5703125" style="3" customWidth="1"/>
    <col min="3853" max="3854" width="12" style="3" bestFit="1" customWidth="1"/>
    <col min="3855" max="3855" width="9.140625" style="3"/>
    <col min="3856" max="3857" width="12.85546875" style="3" bestFit="1" customWidth="1"/>
    <col min="3858" max="4096" width="9.140625" style="3"/>
    <col min="4097" max="4097" width="30.28515625" style="3" customWidth="1"/>
    <col min="4098" max="4098" width="14.28515625" style="3" customWidth="1"/>
    <col min="4099" max="4099" width="12" style="3" customWidth="1"/>
    <col min="4100" max="4101" width="12.85546875" style="3" bestFit="1" customWidth="1"/>
    <col min="4102" max="4102" width="12.5703125" style="3" customWidth="1"/>
    <col min="4103" max="4103" width="11.42578125" style="3" bestFit="1" customWidth="1"/>
    <col min="4104" max="4104" width="12" style="3" customWidth="1"/>
    <col min="4105" max="4105" width="11.42578125" style="3" customWidth="1"/>
    <col min="4106" max="4106" width="12" style="3" customWidth="1"/>
    <col min="4107" max="4107" width="10.28515625" style="3" bestFit="1" customWidth="1"/>
    <col min="4108" max="4108" width="13.5703125" style="3" customWidth="1"/>
    <col min="4109" max="4110" width="12" style="3" bestFit="1" customWidth="1"/>
    <col min="4111" max="4111" width="9.140625" style="3"/>
    <col min="4112" max="4113" width="12.85546875" style="3" bestFit="1" customWidth="1"/>
    <col min="4114" max="4352" width="9.140625" style="3"/>
    <col min="4353" max="4353" width="30.28515625" style="3" customWidth="1"/>
    <col min="4354" max="4354" width="14.28515625" style="3" customWidth="1"/>
    <col min="4355" max="4355" width="12" style="3" customWidth="1"/>
    <col min="4356" max="4357" width="12.85546875" style="3" bestFit="1" customWidth="1"/>
    <col min="4358" max="4358" width="12.5703125" style="3" customWidth="1"/>
    <col min="4359" max="4359" width="11.42578125" style="3" bestFit="1" customWidth="1"/>
    <col min="4360" max="4360" width="12" style="3" customWidth="1"/>
    <col min="4361" max="4361" width="11.42578125" style="3" customWidth="1"/>
    <col min="4362" max="4362" width="12" style="3" customWidth="1"/>
    <col min="4363" max="4363" width="10.28515625" style="3" bestFit="1" customWidth="1"/>
    <col min="4364" max="4364" width="13.5703125" style="3" customWidth="1"/>
    <col min="4365" max="4366" width="12" style="3" bestFit="1" customWidth="1"/>
    <col min="4367" max="4367" width="9.140625" style="3"/>
    <col min="4368" max="4369" width="12.85546875" style="3" bestFit="1" customWidth="1"/>
    <col min="4370" max="4608" width="9.140625" style="3"/>
    <col min="4609" max="4609" width="30.28515625" style="3" customWidth="1"/>
    <col min="4610" max="4610" width="14.28515625" style="3" customWidth="1"/>
    <col min="4611" max="4611" width="12" style="3" customWidth="1"/>
    <col min="4612" max="4613" width="12.85546875" style="3" bestFit="1" customWidth="1"/>
    <col min="4614" max="4614" width="12.5703125" style="3" customWidth="1"/>
    <col min="4615" max="4615" width="11.42578125" style="3" bestFit="1" customWidth="1"/>
    <col min="4616" max="4616" width="12" style="3" customWidth="1"/>
    <col min="4617" max="4617" width="11.42578125" style="3" customWidth="1"/>
    <col min="4618" max="4618" width="12" style="3" customWidth="1"/>
    <col min="4619" max="4619" width="10.28515625" style="3" bestFit="1" customWidth="1"/>
    <col min="4620" max="4620" width="13.5703125" style="3" customWidth="1"/>
    <col min="4621" max="4622" width="12" style="3" bestFit="1" customWidth="1"/>
    <col min="4623" max="4623" width="9.140625" style="3"/>
    <col min="4624" max="4625" width="12.85546875" style="3" bestFit="1" customWidth="1"/>
    <col min="4626" max="4864" width="9.140625" style="3"/>
    <col min="4865" max="4865" width="30.28515625" style="3" customWidth="1"/>
    <col min="4866" max="4866" width="14.28515625" style="3" customWidth="1"/>
    <col min="4867" max="4867" width="12" style="3" customWidth="1"/>
    <col min="4868" max="4869" width="12.85546875" style="3" bestFit="1" customWidth="1"/>
    <col min="4870" max="4870" width="12.5703125" style="3" customWidth="1"/>
    <col min="4871" max="4871" width="11.42578125" style="3" bestFit="1" customWidth="1"/>
    <col min="4872" max="4872" width="12" style="3" customWidth="1"/>
    <col min="4873" max="4873" width="11.42578125" style="3" customWidth="1"/>
    <col min="4874" max="4874" width="12" style="3" customWidth="1"/>
    <col min="4875" max="4875" width="10.28515625" style="3" bestFit="1" customWidth="1"/>
    <col min="4876" max="4876" width="13.5703125" style="3" customWidth="1"/>
    <col min="4877" max="4878" width="12" style="3" bestFit="1" customWidth="1"/>
    <col min="4879" max="4879" width="9.140625" style="3"/>
    <col min="4880" max="4881" width="12.85546875" style="3" bestFit="1" customWidth="1"/>
    <col min="4882" max="5120" width="9.140625" style="3"/>
    <col min="5121" max="5121" width="30.28515625" style="3" customWidth="1"/>
    <col min="5122" max="5122" width="14.28515625" style="3" customWidth="1"/>
    <col min="5123" max="5123" width="12" style="3" customWidth="1"/>
    <col min="5124" max="5125" width="12.85546875" style="3" bestFit="1" customWidth="1"/>
    <col min="5126" max="5126" width="12.5703125" style="3" customWidth="1"/>
    <col min="5127" max="5127" width="11.42578125" style="3" bestFit="1" customWidth="1"/>
    <col min="5128" max="5128" width="12" style="3" customWidth="1"/>
    <col min="5129" max="5129" width="11.42578125" style="3" customWidth="1"/>
    <col min="5130" max="5130" width="12" style="3" customWidth="1"/>
    <col min="5131" max="5131" width="10.28515625" style="3" bestFit="1" customWidth="1"/>
    <col min="5132" max="5132" width="13.5703125" style="3" customWidth="1"/>
    <col min="5133" max="5134" width="12" style="3" bestFit="1" customWidth="1"/>
    <col min="5135" max="5135" width="9.140625" style="3"/>
    <col min="5136" max="5137" width="12.85546875" style="3" bestFit="1" customWidth="1"/>
    <col min="5138" max="5376" width="9.140625" style="3"/>
    <col min="5377" max="5377" width="30.28515625" style="3" customWidth="1"/>
    <col min="5378" max="5378" width="14.28515625" style="3" customWidth="1"/>
    <col min="5379" max="5379" width="12" style="3" customWidth="1"/>
    <col min="5380" max="5381" width="12.85546875" style="3" bestFit="1" customWidth="1"/>
    <col min="5382" max="5382" width="12.5703125" style="3" customWidth="1"/>
    <col min="5383" max="5383" width="11.42578125" style="3" bestFit="1" customWidth="1"/>
    <col min="5384" max="5384" width="12" style="3" customWidth="1"/>
    <col min="5385" max="5385" width="11.42578125" style="3" customWidth="1"/>
    <col min="5386" max="5386" width="12" style="3" customWidth="1"/>
    <col min="5387" max="5387" width="10.28515625" style="3" bestFit="1" customWidth="1"/>
    <col min="5388" max="5388" width="13.5703125" style="3" customWidth="1"/>
    <col min="5389" max="5390" width="12" style="3" bestFit="1" customWidth="1"/>
    <col min="5391" max="5391" width="9.140625" style="3"/>
    <col min="5392" max="5393" width="12.85546875" style="3" bestFit="1" customWidth="1"/>
    <col min="5394" max="5632" width="9.140625" style="3"/>
    <col min="5633" max="5633" width="30.28515625" style="3" customWidth="1"/>
    <col min="5634" max="5634" width="14.28515625" style="3" customWidth="1"/>
    <col min="5635" max="5635" width="12" style="3" customWidth="1"/>
    <col min="5636" max="5637" width="12.85546875" style="3" bestFit="1" customWidth="1"/>
    <col min="5638" max="5638" width="12.5703125" style="3" customWidth="1"/>
    <col min="5639" max="5639" width="11.42578125" style="3" bestFit="1" customWidth="1"/>
    <col min="5640" max="5640" width="12" style="3" customWidth="1"/>
    <col min="5641" max="5641" width="11.42578125" style="3" customWidth="1"/>
    <col min="5642" max="5642" width="12" style="3" customWidth="1"/>
    <col min="5643" max="5643" width="10.28515625" style="3" bestFit="1" customWidth="1"/>
    <col min="5644" max="5644" width="13.5703125" style="3" customWidth="1"/>
    <col min="5645" max="5646" width="12" style="3" bestFit="1" customWidth="1"/>
    <col min="5647" max="5647" width="9.140625" style="3"/>
    <col min="5648" max="5649" width="12.85546875" style="3" bestFit="1" customWidth="1"/>
    <col min="5650" max="5888" width="9.140625" style="3"/>
    <col min="5889" max="5889" width="30.28515625" style="3" customWidth="1"/>
    <col min="5890" max="5890" width="14.28515625" style="3" customWidth="1"/>
    <col min="5891" max="5891" width="12" style="3" customWidth="1"/>
    <col min="5892" max="5893" width="12.85546875" style="3" bestFit="1" customWidth="1"/>
    <col min="5894" max="5894" width="12.5703125" style="3" customWidth="1"/>
    <col min="5895" max="5895" width="11.42578125" style="3" bestFit="1" customWidth="1"/>
    <col min="5896" max="5896" width="12" style="3" customWidth="1"/>
    <col min="5897" max="5897" width="11.42578125" style="3" customWidth="1"/>
    <col min="5898" max="5898" width="12" style="3" customWidth="1"/>
    <col min="5899" max="5899" width="10.28515625" style="3" bestFit="1" customWidth="1"/>
    <col min="5900" max="5900" width="13.5703125" style="3" customWidth="1"/>
    <col min="5901" max="5902" width="12" style="3" bestFit="1" customWidth="1"/>
    <col min="5903" max="5903" width="9.140625" style="3"/>
    <col min="5904" max="5905" width="12.85546875" style="3" bestFit="1" customWidth="1"/>
    <col min="5906" max="6144" width="9.140625" style="3"/>
    <col min="6145" max="6145" width="30.28515625" style="3" customWidth="1"/>
    <col min="6146" max="6146" width="14.28515625" style="3" customWidth="1"/>
    <col min="6147" max="6147" width="12" style="3" customWidth="1"/>
    <col min="6148" max="6149" width="12.85546875" style="3" bestFit="1" customWidth="1"/>
    <col min="6150" max="6150" width="12.5703125" style="3" customWidth="1"/>
    <col min="6151" max="6151" width="11.42578125" style="3" bestFit="1" customWidth="1"/>
    <col min="6152" max="6152" width="12" style="3" customWidth="1"/>
    <col min="6153" max="6153" width="11.42578125" style="3" customWidth="1"/>
    <col min="6154" max="6154" width="12" style="3" customWidth="1"/>
    <col min="6155" max="6155" width="10.28515625" style="3" bestFit="1" customWidth="1"/>
    <col min="6156" max="6156" width="13.5703125" style="3" customWidth="1"/>
    <col min="6157" max="6158" width="12" style="3" bestFit="1" customWidth="1"/>
    <col min="6159" max="6159" width="9.140625" style="3"/>
    <col min="6160" max="6161" width="12.85546875" style="3" bestFit="1" customWidth="1"/>
    <col min="6162" max="6400" width="9.140625" style="3"/>
    <col min="6401" max="6401" width="30.28515625" style="3" customWidth="1"/>
    <col min="6402" max="6402" width="14.28515625" style="3" customWidth="1"/>
    <col min="6403" max="6403" width="12" style="3" customWidth="1"/>
    <col min="6404" max="6405" width="12.85546875" style="3" bestFit="1" customWidth="1"/>
    <col min="6406" max="6406" width="12.5703125" style="3" customWidth="1"/>
    <col min="6407" max="6407" width="11.42578125" style="3" bestFit="1" customWidth="1"/>
    <col min="6408" max="6408" width="12" style="3" customWidth="1"/>
    <col min="6409" max="6409" width="11.42578125" style="3" customWidth="1"/>
    <col min="6410" max="6410" width="12" style="3" customWidth="1"/>
    <col min="6411" max="6411" width="10.28515625" style="3" bestFit="1" customWidth="1"/>
    <col min="6412" max="6412" width="13.5703125" style="3" customWidth="1"/>
    <col min="6413" max="6414" width="12" style="3" bestFit="1" customWidth="1"/>
    <col min="6415" max="6415" width="9.140625" style="3"/>
    <col min="6416" max="6417" width="12.85546875" style="3" bestFit="1" customWidth="1"/>
    <col min="6418" max="6656" width="9.140625" style="3"/>
    <col min="6657" max="6657" width="30.28515625" style="3" customWidth="1"/>
    <col min="6658" max="6658" width="14.28515625" style="3" customWidth="1"/>
    <col min="6659" max="6659" width="12" style="3" customWidth="1"/>
    <col min="6660" max="6661" width="12.85546875" style="3" bestFit="1" customWidth="1"/>
    <col min="6662" max="6662" width="12.5703125" style="3" customWidth="1"/>
    <col min="6663" max="6663" width="11.42578125" style="3" bestFit="1" customWidth="1"/>
    <col min="6664" max="6664" width="12" style="3" customWidth="1"/>
    <col min="6665" max="6665" width="11.42578125" style="3" customWidth="1"/>
    <col min="6666" max="6666" width="12" style="3" customWidth="1"/>
    <col min="6667" max="6667" width="10.28515625" style="3" bestFit="1" customWidth="1"/>
    <col min="6668" max="6668" width="13.5703125" style="3" customWidth="1"/>
    <col min="6669" max="6670" width="12" style="3" bestFit="1" customWidth="1"/>
    <col min="6671" max="6671" width="9.140625" style="3"/>
    <col min="6672" max="6673" width="12.85546875" style="3" bestFit="1" customWidth="1"/>
    <col min="6674" max="6912" width="9.140625" style="3"/>
    <col min="6913" max="6913" width="30.28515625" style="3" customWidth="1"/>
    <col min="6914" max="6914" width="14.28515625" style="3" customWidth="1"/>
    <col min="6915" max="6915" width="12" style="3" customWidth="1"/>
    <col min="6916" max="6917" width="12.85546875" style="3" bestFit="1" customWidth="1"/>
    <col min="6918" max="6918" width="12.5703125" style="3" customWidth="1"/>
    <col min="6919" max="6919" width="11.42578125" style="3" bestFit="1" customWidth="1"/>
    <col min="6920" max="6920" width="12" style="3" customWidth="1"/>
    <col min="6921" max="6921" width="11.42578125" style="3" customWidth="1"/>
    <col min="6922" max="6922" width="12" style="3" customWidth="1"/>
    <col min="6923" max="6923" width="10.28515625" style="3" bestFit="1" customWidth="1"/>
    <col min="6924" max="6924" width="13.5703125" style="3" customWidth="1"/>
    <col min="6925" max="6926" width="12" style="3" bestFit="1" customWidth="1"/>
    <col min="6927" max="6927" width="9.140625" style="3"/>
    <col min="6928" max="6929" width="12.85546875" style="3" bestFit="1" customWidth="1"/>
    <col min="6930" max="7168" width="9.140625" style="3"/>
    <col min="7169" max="7169" width="30.28515625" style="3" customWidth="1"/>
    <col min="7170" max="7170" width="14.28515625" style="3" customWidth="1"/>
    <col min="7171" max="7171" width="12" style="3" customWidth="1"/>
    <col min="7172" max="7173" width="12.85546875" style="3" bestFit="1" customWidth="1"/>
    <col min="7174" max="7174" width="12.5703125" style="3" customWidth="1"/>
    <col min="7175" max="7175" width="11.42578125" style="3" bestFit="1" customWidth="1"/>
    <col min="7176" max="7176" width="12" style="3" customWidth="1"/>
    <col min="7177" max="7177" width="11.42578125" style="3" customWidth="1"/>
    <col min="7178" max="7178" width="12" style="3" customWidth="1"/>
    <col min="7179" max="7179" width="10.28515625" style="3" bestFit="1" customWidth="1"/>
    <col min="7180" max="7180" width="13.5703125" style="3" customWidth="1"/>
    <col min="7181" max="7182" width="12" style="3" bestFit="1" customWidth="1"/>
    <col min="7183" max="7183" width="9.140625" style="3"/>
    <col min="7184" max="7185" width="12.85546875" style="3" bestFit="1" customWidth="1"/>
    <col min="7186" max="7424" width="9.140625" style="3"/>
    <col min="7425" max="7425" width="30.28515625" style="3" customWidth="1"/>
    <col min="7426" max="7426" width="14.28515625" style="3" customWidth="1"/>
    <col min="7427" max="7427" width="12" style="3" customWidth="1"/>
    <col min="7428" max="7429" width="12.85546875" style="3" bestFit="1" customWidth="1"/>
    <col min="7430" max="7430" width="12.5703125" style="3" customWidth="1"/>
    <col min="7431" max="7431" width="11.42578125" style="3" bestFit="1" customWidth="1"/>
    <col min="7432" max="7432" width="12" style="3" customWidth="1"/>
    <col min="7433" max="7433" width="11.42578125" style="3" customWidth="1"/>
    <col min="7434" max="7434" width="12" style="3" customWidth="1"/>
    <col min="7435" max="7435" width="10.28515625" style="3" bestFit="1" customWidth="1"/>
    <col min="7436" max="7436" width="13.5703125" style="3" customWidth="1"/>
    <col min="7437" max="7438" width="12" style="3" bestFit="1" customWidth="1"/>
    <col min="7439" max="7439" width="9.140625" style="3"/>
    <col min="7440" max="7441" width="12.85546875" style="3" bestFit="1" customWidth="1"/>
    <col min="7442" max="7680" width="9.140625" style="3"/>
    <col min="7681" max="7681" width="30.28515625" style="3" customWidth="1"/>
    <col min="7682" max="7682" width="14.28515625" style="3" customWidth="1"/>
    <col min="7683" max="7683" width="12" style="3" customWidth="1"/>
    <col min="7684" max="7685" width="12.85546875" style="3" bestFit="1" customWidth="1"/>
    <col min="7686" max="7686" width="12.5703125" style="3" customWidth="1"/>
    <col min="7687" max="7687" width="11.42578125" style="3" bestFit="1" customWidth="1"/>
    <col min="7688" max="7688" width="12" style="3" customWidth="1"/>
    <col min="7689" max="7689" width="11.42578125" style="3" customWidth="1"/>
    <col min="7690" max="7690" width="12" style="3" customWidth="1"/>
    <col min="7691" max="7691" width="10.28515625" style="3" bestFit="1" customWidth="1"/>
    <col min="7692" max="7692" width="13.5703125" style="3" customWidth="1"/>
    <col min="7693" max="7694" width="12" style="3" bestFit="1" customWidth="1"/>
    <col min="7695" max="7695" width="9.140625" style="3"/>
    <col min="7696" max="7697" width="12.85546875" style="3" bestFit="1" customWidth="1"/>
    <col min="7698" max="7936" width="9.140625" style="3"/>
    <col min="7937" max="7937" width="30.28515625" style="3" customWidth="1"/>
    <col min="7938" max="7938" width="14.28515625" style="3" customWidth="1"/>
    <col min="7939" max="7939" width="12" style="3" customWidth="1"/>
    <col min="7940" max="7941" width="12.85546875" style="3" bestFit="1" customWidth="1"/>
    <col min="7942" max="7942" width="12.5703125" style="3" customWidth="1"/>
    <col min="7943" max="7943" width="11.42578125" style="3" bestFit="1" customWidth="1"/>
    <col min="7944" max="7944" width="12" style="3" customWidth="1"/>
    <col min="7945" max="7945" width="11.42578125" style="3" customWidth="1"/>
    <col min="7946" max="7946" width="12" style="3" customWidth="1"/>
    <col min="7947" max="7947" width="10.28515625" style="3" bestFit="1" customWidth="1"/>
    <col min="7948" max="7948" width="13.5703125" style="3" customWidth="1"/>
    <col min="7949" max="7950" width="12" style="3" bestFit="1" customWidth="1"/>
    <col min="7951" max="7951" width="9.140625" style="3"/>
    <col min="7952" max="7953" width="12.85546875" style="3" bestFit="1" customWidth="1"/>
    <col min="7954" max="8192" width="9.140625" style="3"/>
    <col min="8193" max="8193" width="30.28515625" style="3" customWidth="1"/>
    <col min="8194" max="8194" width="14.28515625" style="3" customWidth="1"/>
    <col min="8195" max="8195" width="12" style="3" customWidth="1"/>
    <col min="8196" max="8197" width="12.85546875" style="3" bestFit="1" customWidth="1"/>
    <col min="8198" max="8198" width="12.5703125" style="3" customWidth="1"/>
    <col min="8199" max="8199" width="11.42578125" style="3" bestFit="1" customWidth="1"/>
    <col min="8200" max="8200" width="12" style="3" customWidth="1"/>
    <col min="8201" max="8201" width="11.42578125" style="3" customWidth="1"/>
    <col min="8202" max="8202" width="12" style="3" customWidth="1"/>
    <col min="8203" max="8203" width="10.28515625" style="3" bestFit="1" customWidth="1"/>
    <col min="8204" max="8204" width="13.5703125" style="3" customWidth="1"/>
    <col min="8205" max="8206" width="12" style="3" bestFit="1" customWidth="1"/>
    <col min="8207" max="8207" width="9.140625" style="3"/>
    <col min="8208" max="8209" width="12.85546875" style="3" bestFit="1" customWidth="1"/>
    <col min="8210" max="8448" width="9.140625" style="3"/>
    <col min="8449" max="8449" width="30.28515625" style="3" customWidth="1"/>
    <col min="8450" max="8450" width="14.28515625" style="3" customWidth="1"/>
    <col min="8451" max="8451" width="12" style="3" customWidth="1"/>
    <col min="8452" max="8453" width="12.85546875" style="3" bestFit="1" customWidth="1"/>
    <col min="8454" max="8454" width="12.5703125" style="3" customWidth="1"/>
    <col min="8455" max="8455" width="11.42578125" style="3" bestFit="1" customWidth="1"/>
    <col min="8456" max="8456" width="12" style="3" customWidth="1"/>
    <col min="8457" max="8457" width="11.42578125" style="3" customWidth="1"/>
    <col min="8458" max="8458" width="12" style="3" customWidth="1"/>
    <col min="8459" max="8459" width="10.28515625" style="3" bestFit="1" customWidth="1"/>
    <col min="8460" max="8460" width="13.5703125" style="3" customWidth="1"/>
    <col min="8461" max="8462" width="12" style="3" bestFit="1" customWidth="1"/>
    <col min="8463" max="8463" width="9.140625" style="3"/>
    <col min="8464" max="8465" width="12.85546875" style="3" bestFit="1" customWidth="1"/>
    <col min="8466" max="8704" width="9.140625" style="3"/>
    <col min="8705" max="8705" width="30.28515625" style="3" customWidth="1"/>
    <col min="8706" max="8706" width="14.28515625" style="3" customWidth="1"/>
    <col min="8707" max="8707" width="12" style="3" customWidth="1"/>
    <col min="8708" max="8709" width="12.85546875" style="3" bestFit="1" customWidth="1"/>
    <col min="8710" max="8710" width="12.5703125" style="3" customWidth="1"/>
    <col min="8711" max="8711" width="11.42578125" style="3" bestFit="1" customWidth="1"/>
    <col min="8712" max="8712" width="12" style="3" customWidth="1"/>
    <col min="8713" max="8713" width="11.42578125" style="3" customWidth="1"/>
    <col min="8714" max="8714" width="12" style="3" customWidth="1"/>
    <col min="8715" max="8715" width="10.28515625" style="3" bestFit="1" customWidth="1"/>
    <col min="8716" max="8716" width="13.5703125" style="3" customWidth="1"/>
    <col min="8717" max="8718" width="12" style="3" bestFit="1" customWidth="1"/>
    <col min="8719" max="8719" width="9.140625" style="3"/>
    <col min="8720" max="8721" width="12.85546875" style="3" bestFit="1" customWidth="1"/>
    <col min="8722" max="8960" width="9.140625" style="3"/>
    <col min="8961" max="8961" width="30.28515625" style="3" customWidth="1"/>
    <col min="8962" max="8962" width="14.28515625" style="3" customWidth="1"/>
    <col min="8963" max="8963" width="12" style="3" customWidth="1"/>
    <col min="8964" max="8965" width="12.85546875" style="3" bestFit="1" customWidth="1"/>
    <col min="8966" max="8966" width="12.5703125" style="3" customWidth="1"/>
    <col min="8967" max="8967" width="11.42578125" style="3" bestFit="1" customWidth="1"/>
    <col min="8968" max="8968" width="12" style="3" customWidth="1"/>
    <col min="8969" max="8969" width="11.42578125" style="3" customWidth="1"/>
    <col min="8970" max="8970" width="12" style="3" customWidth="1"/>
    <col min="8971" max="8971" width="10.28515625" style="3" bestFit="1" customWidth="1"/>
    <col min="8972" max="8972" width="13.5703125" style="3" customWidth="1"/>
    <col min="8973" max="8974" width="12" style="3" bestFit="1" customWidth="1"/>
    <col min="8975" max="8975" width="9.140625" style="3"/>
    <col min="8976" max="8977" width="12.85546875" style="3" bestFit="1" customWidth="1"/>
    <col min="8978" max="9216" width="9.140625" style="3"/>
    <col min="9217" max="9217" width="30.28515625" style="3" customWidth="1"/>
    <col min="9218" max="9218" width="14.28515625" style="3" customWidth="1"/>
    <col min="9219" max="9219" width="12" style="3" customWidth="1"/>
    <col min="9220" max="9221" width="12.85546875" style="3" bestFit="1" customWidth="1"/>
    <col min="9222" max="9222" width="12.5703125" style="3" customWidth="1"/>
    <col min="9223" max="9223" width="11.42578125" style="3" bestFit="1" customWidth="1"/>
    <col min="9224" max="9224" width="12" style="3" customWidth="1"/>
    <col min="9225" max="9225" width="11.42578125" style="3" customWidth="1"/>
    <col min="9226" max="9226" width="12" style="3" customWidth="1"/>
    <col min="9227" max="9227" width="10.28515625" style="3" bestFit="1" customWidth="1"/>
    <col min="9228" max="9228" width="13.5703125" style="3" customWidth="1"/>
    <col min="9229" max="9230" width="12" style="3" bestFit="1" customWidth="1"/>
    <col min="9231" max="9231" width="9.140625" style="3"/>
    <col min="9232" max="9233" width="12.85546875" style="3" bestFit="1" customWidth="1"/>
    <col min="9234" max="9472" width="9.140625" style="3"/>
    <col min="9473" max="9473" width="30.28515625" style="3" customWidth="1"/>
    <col min="9474" max="9474" width="14.28515625" style="3" customWidth="1"/>
    <col min="9475" max="9475" width="12" style="3" customWidth="1"/>
    <col min="9476" max="9477" width="12.85546875" style="3" bestFit="1" customWidth="1"/>
    <col min="9478" max="9478" width="12.5703125" style="3" customWidth="1"/>
    <col min="9479" max="9479" width="11.42578125" style="3" bestFit="1" customWidth="1"/>
    <col min="9480" max="9480" width="12" style="3" customWidth="1"/>
    <col min="9481" max="9481" width="11.42578125" style="3" customWidth="1"/>
    <col min="9482" max="9482" width="12" style="3" customWidth="1"/>
    <col min="9483" max="9483" width="10.28515625" style="3" bestFit="1" customWidth="1"/>
    <col min="9484" max="9484" width="13.5703125" style="3" customWidth="1"/>
    <col min="9485" max="9486" width="12" style="3" bestFit="1" customWidth="1"/>
    <col min="9487" max="9487" width="9.140625" style="3"/>
    <col min="9488" max="9489" width="12.85546875" style="3" bestFit="1" customWidth="1"/>
    <col min="9490" max="9728" width="9.140625" style="3"/>
    <col min="9729" max="9729" width="30.28515625" style="3" customWidth="1"/>
    <col min="9730" max="9730" width="14.28515625" style="3" customWidth="1"/>
    <col min="9731" max="9731" width="12" style="3" customWidth="1"/>
    <col min="9732" max="9733" width="12.85546875" style="3" bestFit="1" customWidth="1"/>
    <col min="9734" max="9734" width="12.5703125" style="3" customWidth="1"/>
    <col min="9735" max="9735" width="11.42578125" style="3" bestFit="1" customWidth="1"/>
    <col min="9736" max="9736" width="12" style="3" customWidth="1"/>
    <col min="9737" max="9737" width="11.42578125" style="3" customWidth="1"/>
    <col min="9738" max="9738" width="12" style="3" customWidth="1"/>
    <col min="9739" max="9739" width="10.28515625" style="3" bestFit="1" customWidth="1"/>
    <col min="9740" max="9740" width="13.5703125" style="3" customWidth="1"/>
    <col min="9741" max="9742" width="12" style="3" bestFit="1" customWidth="1"/>
    <col min="9743" max="9743" width="9.140625" style="3"/>
    <col min="9744" max="9745" width="12.85546875" style="3" bestFit="1" customWidth="1"/>
    <col min="9746" max="9984" width="9.140625" style="3"/>
    <col min="9985" max="9985" width="30.28515625" style="3" customWidth="1"/>
    <col min="9986" max="9986" width="14.28515625" style="3" customWidth="1"/>
    <col min="9987" max="9987" width="12" style="3" customWidth="1"/>
    <col min="9988" max="9989" width="12.85546875" style="3" bestFit="1" customWidth="1"/>
    <col min="9990" max="9990" width="12.5703125" style="3" customWidth="1"/>
    <col min="9991" max="9991" width="11.42578125" style="3" bestFit="1" customWidth="1"/>
    <col min="9992" max="9992" width="12" style="3" customWidth="1"/>
    <col min="9993" max="9993" width="11.42578125" style="3" customWidth="1"/>
    <col min="9994" max="9994" width="12" style="3" customWidth="1"/>
    <col min="9995" max="9995" width="10.28515625" style="3" bestFit="1" customWidth="1"/>
    <col min="9996" max="9996" width="13.5703125" style="3" customWidth="1"/>
    <col min="9997" max="9998" width="12" style="3" bestFit="1" customWidth="1"/>
    <col min="9999" max="9999" width="9.140625" style="3"/>
    <col min="10000" max="10001" width="12.85546875" style="3" bestFit="1" customWidth="1"/>
    <col min="10002" max="10240" width="9.140625" style="3"/>
    <col min="10241" max="10241" width="30.28515625" style="3" customWidth="1"/>
    <col min="10242" max="10242" width="14.28515625" style="3" customWidth="1"/>
    <col min="10243" max="10243" width="12" style="3" customWidth="1"/>
    <col min="10244" max="10245" width="12.85546875" style="3" bestFit="1" customWidth="1"/>
    <col min="10246" max="10246" width="12.5703125" style="3" customWidth="1"/>
    <col min="10247" max="10247" width="11.42578125" style="3" bestFit="1" customWidth="1"/>
    <col min="10248" max="10248" width="12" style="3" customWidth="1"/>
    <col min="10249" max="10249" width="11.42578125" style="3" customWidth="1"/>
    <col min="10250" max="10250" width="12" style="3" customWidth="1"/>
    <col min="10251" max="10251" width="10.28515625" style="3" bestFit="1" customWidth="1"/>
    <col min="10252" max="10252" width="13.5703125" style="3" customWidth="1"/>
    <col min="10253" max="10254" width="12" style="3" bestFit="1" customWidth="1"/>
    <col min="10255" max="10255" width="9.140625" style="3"/>
    <col min="10256" max="10257" width="12.85546875" style="3" bestFit="1" customWidth="1"/>
    <col min="10258" max="10496" width="9.140625" style="3"/>
    <col min="10497" max="10497" width="30.28515625" style="3" customWidth="1"/>
    <col min="10498" max="10498" width="14.28515625" style="3" customWidth="1"/>
    <col min="10499" max="10499" width="12" style="3" customWidth="1"/>
    <col min="10500" max="10501" width="12.85546875" style="3" bestFit="1" customWidth="1"/>
    <col min="10502" max="10502" width="12.5703125" style="3" customWidth="1"/>
    <col min="10503" max="10503" width="11.42578125" style="3" bestFit="1" customWidth="1"/>
    <col min="10504" max="10504" width="12" style="3" customWidth="1"/>
    <col min="10505" max="10505" width="11.42578125" style="3" customWidth="1"/>
    <col min="10506" max="10506" width="12" style="3" customWidth="1"/>
    <col min="10507" max="10507" width="10.28515625" style="3" bestFit="1" customWidth="1"/>
    <col min="10508" max="10508" width="13.5703125" style="3" customWidth="1"/>
    <col min="10509" max="10510" width="12" style="3" bestFit="1" customWidth="1"/>
    <col min="10511" max="10511" width="9.140625" style="3"/>
    <col min="10512" max="10513" width="12.85546875" style="3" bestFit="1" customWidth="1"/>
    <col min="10514" max="10752" width="9.140625" style="3"/>
    <col min="10753" max="10753" width="30.28515625" style="3" customWidth="1"/>
    <col min="10754" max="10754" width="14.28515625" style="3" customWidth="1"/>
    <col min="10755" max="10755" width="12" style="3" customWidth="1"/>
    <col min="10756" max="10757" width="12.85546875" style="3" bestFit="1" customWidth="1"/>
    <col min="10758" max="10758" width="12.5703125" style="3" customWidth="1"/>
    <col min="10759" max="10759" width="11.42578125" style="3" bestFit="1" customWidth="1"/>
    <col min="10760" max="10760" width="12" style="3" customWidth="1"/>
    <col min="10761" max="10761" width="11.42578125" style="3" customWidth="1"/>
    <col min="10762" max="10762" width="12" style="3" customWidth="1"/>
    <col min="10763" max="10763" width="10.28515625" style="3" bestFit="1" customWidth="1"/>
    <col min="10764" max="10764" width="13.5703125" style="3" customWidth="1"/>
    <col min="10765" max="10766" width="12" style="3" bestFit="1" customWidth="1"/>
    <col min="10767" max="10767" width="9.140625" style="3"/>
    <col min="10768" max="10769" width="12.85546875" style="3" bestFit="1" customWidth="1"/>
    <col min="10770" max="11008" width="9.140625" style="3"/>
    <col min="11009" max="11009" width="30.28515625" style="3" customWidth="1"/>
    <col min="11010" max="11010" width="14.28515625" style="3" customWidth="1"/>
    <col min="11011" max="11011" width="12" style="3" customWidth="1"/>
    <col min="11012" max="11013" width="12.85546875" style="3" bestFit="1" customWidth="1"/>
    <col min="11014" max="11014" width="12.5703125" style="3" customWidth="1"/>
    <col min="11015" max="11015" width="11.42578125" style="3" bestFit="1" customWidth="1"/>
    <col min="11016" max="11016" width="12" style="3" customWidth="1"/>
    <col min="11017" max="11017" width="11.42578125" style="3" customWidth="1"/>
    <col min="11018" max="11018" width="12" style="3" customWidth="1"/>
    <col min="11019" max="11019" width="10.28515625" style="3" bestFit="1" customWidth="1"/>
    <col min="11020" max="11020" width="13.5703125" style="3" customWidth="1"/>
    <col min="11021" max="11022" width="12" style="3" bestFit="1" customWidth="1"/>
    <col min="11023" max="11023" width="9.140625" style="3"/>
    <col min="11024" max="11025" width="12.85546875" style="3" bestFit="1" customWidth="1"/>
    <col min="11026" max="11264" width="9.140625" style="3"/>
    <col min="11265" max="11265" width="30.28515625" style="3" customWidth="1"/>
    <col min="11266" max="11266" width="14.28515625" style="3" customWidth="1"/>
    <col min="11267" max="11267" width="12" style="3" customWidth="1"/>
    <col min="11268" max="11269" width="12.85546875" style="3" bestFit="1" customWidth="1"/>
    <col min="11270" max="11270" width="12.5703125" style="3" customWidth="1"/>
    <col min="11271" max="11271" width="11.42578125" style="3" bestFit="1" customWidth="1"/>
    <col min="11272" max="11272" width="12" style="3" customWidth="1"/>
    <col min="11273" max="11273" width="11.42578125" style="3" customWidth="1"/>
    <col min="11274" max="11274" width="12" style="3" customWidth="1"/>
    <col min="11275" max="11275" width="10.28515625" style="3" bestFit="1" customWidth="1"/>
    <col min="11276" max="11276" width="13.5703125" style="3" customWidth="1"/>
    <col min="11277" max="11278" width="12" style="3" bestFit="1" customWidth="1"/>
    <col min="11279" max="11279" width="9.140625" style="3"/>
    <col min="11280" max="11281" width="12.85546875" style="3" bestFit="1" customWidth="1"/>
    <col min="11282" max="11520" width="9.140625" style="3"/>
    <col min="11521" max="11521" width="30.28515625" style="3" customWidth="1"/>
    <col min="11522" max="11522" width="14.28515625" style="3" customWidth="1"/>
    <col min="11523" max="11523" width="12" style="3" customWidth="1"/>
    <col min="11524" max="11525" width="12.85546875" style="3" bestFit="1" customWidth="1"/>
    <col min="11526" max="11526" width="12.5703125" style="3" customWidth="1"/>
    <col min="11527" max="11527" width="11.42578125" style="3" bestFit="1" customWidth="1"/>
    <col min="11528" max="11528" width="12" style="3" customWidth="1"/>
    <col min="11529" max="11529" width="11.42578125" style="3" customWidth="1"/>
    <col min="11530" max="11530" width="12" style="3" customWidth="1"/>
    <col min="11531" max="11531" width="10.28515625" style="3" bestFit="1" customWidth="1"/>
    <col min="11532" max="11532" width="13.5703125" style="3" customWidth="1"/>
    <col min="11533" max="11534" width="12" style="3" bestFit="1" customWidth="1"/>
    <col min="11535" max="11535" width="9.140625" style="3"/>
    <col min="11536" max="11537" width="12.85546875" style="3" bestFit="1" customWidth="1"/>
    <col min="11538" max="11776" width="9.140625" style="3"/>
    <col min="11777" max="11777" width="30.28515625" style="3" customWidth="1"/>
    <col min="11778" max="11778" width="14.28515625" style="3" customWidth="1"/>
    <col min="11779" max="11779" width="12" style="3" customWidth="1"/>
    <col min="11780" max="11781" width="12.85546875" style="3" bestFit="1" customWidth="1"/>
    <col min="11782" max="11782" width="12.5703125" style="3" customWidth="1"/>
    <col min="11783" max="11783" width="11.42578125" style="3" bestFit="1" customWidth="1"/>
    <col min="11784" max="11784" width="12" style="3" customWidth="1"/>
    <col min="11785" max="11785" width="11.42578125" style="3" customWidth="1"/>
    <col min="11786" max="11786" width="12" style="3" customWidth="1"/>
    <col min="11787" max="11787" width="10.28515625" style="3" bestFit="1" customWidth="1"/>
    <col min="11788" max="11788" width="13.5703125" style="3" customWidth="1"/>
    <col min="11789" max="11790" width="12" style="3" bestFit="1" customWidth="1"/>
    <col min="11791" max="11791" width="9.140625" style="3"/>
    <col min="11792" max="11793" width="12.85546875" style="3" bestFit="1" customWidth="1"/>
    <col min="11794" max="12032" width="9.140625" style="3"/>
    <col min="12033" max="12033" width="30.28515625" style="3" customWidth="1"/>
    <col min="12034" max="12034" width="14.28515625" style="3" customWidth="1"/>
    <col min="12035" max="12035" width="12" style="3" customWidth="1"/>
    <col min="12036" max="12037" width="12.85546875" style="3" bestFit="1" customWidth="1"/>
    <col min="12038" max="12038" width="12.5703125" style="3" customWidth="1"/>
    <col min="12039" max="12039" width="11.42578125" style="3" bestFit="1" customWidth="1"/>
    <col min="12040" max="12040" width="12" style="3" customWidth="1"/>
    <col min="12041" max="12041" width="11.42578125" style="3" customWidth="1"/>
    <col min="12042" max="12042" width="12" style="3" customWidth="1"/>
    <col min="12043" max="12043" width="10.28515625" style="3" bestFit="1" customWidth="1"/>
    <col min="12044" max="12044" width="13.5703125" style="3" customWidth="1"/>
    <col min="12045" max="12046" width="12" style="3" bestFit="1" customWidth="1"/>
    <col min="12047" max="12047" width="9.140625" style="3"/>
    <col min="12048" max="12049" width="12.85546875" style="3" bestFit="1" customWidth="1"/>
    <col min="12050" max="12288" width="9.140625" style="3"/>
    <col min="12289" max="12289" width="30.28515625" style="3" customWidth="1"/>
    <col min="12290" max="12290" width="14.28515625" style="3" customWidth="1"/>
    <col min="12291" max="12291" width="12" style="3" customWidth="1"/>
    <col min="12292" max="12293" width="12.85546875" style="3" bestFit="1" customWidth="1"/>
    <col min="12294" max="12294" width="12.5703125" style="3" customWidth="1"/>
    <col min="12295" max="12295" width="11.42578125" style="3" bestFit="1" customWidth="1"/>
    <col min="12296" max="12296" width="12" style="3" customWidth="1"/>
    <col min="12297" max="12297" width="11.42578125" style="3" customWidth="1"/>
    <col min="12298" max="12298" width="12" style="3" customWidth="1"/>
    <col min="12299" max="12299" width="10.28515625" style="3" bestFit="1" customWidth="1"/>
    <col min="12300" max="12300" width="13.5703125" style="3" customWidth="1"/>
    <col min="12301" max="12302" width="12" style="3" bestFit="1" customWidth="1"/>
    <col min="12303" max="12303" width="9.140625" style="3"/>
    <col min="12304" max="12305" width="12.85546875" style="3" bestFit="1" customWidth="1"/>
    <col min="12306" max="12544" width="9.140625" style="3"/>
    <col min="12545" max="12545" width="30.28515625" style="3" customWidth="1"/>
    <col min="12546" max="12546" width="14.28515625" style="3" customWidth="1"/>
    <col min="12547" max="12547" width="12" style="3" customWidth="1"/>
    <col min="12548" max="12549" width="12.85546875" style="3" bestFit="1" customWidth="1"/>
    <col min="12550" max="12550" width="12.5703125" style="3" customWidth="1"/>
    <col min="12551" max="12551" width="11.42578125" style="3" bestFit="1" customWidth="1"/>
    <col min="12552" max="12552" width="12" style="3" customWidth="1"/>
    <col min="12553" max="12553" width="11.42578125" style="3" customWidth="1"/>
    <col min="12554" max="12554" width="12" style="3" customWidth="1"/>
    <col min="12555" max="12555" width="10.28515625" style="3" bestFit="1" customWidth="1"/>
    <col min="12556" max="12556" width="13.5703125" style="3" customWidth="1"/>
    <col min="12557" max="12558" width="12" style="3" bestFit="1" customWidth="1"/>
    <col min="12559" max="12559" width="9.140625" style="3"/>
    <col min="12560" max="12561" width="12.85546875" style="3" bestFit="1" customWidth="1"/>
    <col min="12562" max="12800" width="9.140625" style="3"/>
    <col min="12801" max="12801" width="30.28515625" style="3" customWidth="1"/>
    <col min="12802" max="12802" width="14.28515625" style="3" customWidth="1"/>
    <col min="12803" max="12803" width="12" style="3" customWidth="1"/>
    <col min="12804" max="12805" width="12.85546875" style="3" bestFit="1" customWidth="1"/>
    <col min="12806" max="12806" width="12.5703125" style="3" customWidth="1"/>
    <col min="12807" max="12807" width="11.42578125" style="3" bestFit="1" customWidth="1"/>
    <col min="12808" max="12808" width="12" style="3" customWidth="1"/>
    <col min="12809" max="12809" width="11.42578125" style="3" customWidth="1"/>
    <col min="12810" max="12810" width="12" style="3" customWidth="1"/>
    <col min="12811" max="12811" width="10.28515625" style="3" bestFit="1" customWidth="1"/>
    <col min="12812" max="12812" width="13.5703125" style="3" customWidth="1"/>
    <col min="12813" max="12814" width="12" style="3" bestFit="1" customWidth="1"/>
    <col min="12815" max="12815" width="9.140625" style="3"/>
    <col min="12816" max="12817" width="12.85546875" style="3" bestFit="1" customWidth="1"/>
    <col min="12818" max="13056" width="9.140625" style="3"/>
    <col min="13057" max="13057" width="30.28515625" style="3" customWidth="1"/>
    <col min="13058" max="13058" width="14.28515625" style="3" customWidth="1"/>
    <col min="13059" max="13059" width="12" style="3" customWidth="1"/>
    <col min="13060" max="13061" width="12.85546875" style="3" bestFit="1" customWidth="1"/>
    <col min="13062" max="13062" width="12.5703125" style="3" customWidth="1"/>
    <col min="13063" max="13063" width="11.42578125" style="3" bestFit="1" customWidth="1"/>
    <col min="13064" max="13064" width="12" style="3" customWidth="1"/>
    <col min="13065" max="13065" width="11.42578125" style="3" customWidth="1"/>
    <col min="13066" max="13066" width="12" style="3" customWidth="1"/>
    <col min="13067" max="13067" width="10.28515625" style="3" bestFit="1" customWidth="1"/>
    <col min="13068" max="13068" width="13.5703125" style="3" customWidth="1"/>
    <col min="13069" max="13070" width="12" style="3" bestFit="1" customWidth="1"/>
    <col min="13071" max="13071" width="9.140625" style="3"/>
    <col min="13072" max="13073" width="12.85546875" style="3" bestFit="1" customWidth="1"/>
    <col min="13074" max="13312" width="9.140625" style="3"/>
    <col min="13313" max="13313" width="30.28515625" style="3" customWidth="1"/>
    <col min="13314" max="13314" width="14.28515625" style="3" customWidth="1"/>
    <col min="13315" max="13315" width="12" style="3" customWidth="1"/>
    <col min="13316" max="13317" width="12.85546875" style="3" bestFit="1" customWidth="1"/>
    <col min="13318" max="13318" width="12.5703125" style="3" customWidth="1"/>
    <col min="13319" max="13319" width="11.42578125" style="3" bestFit="1" customWidth="1"/>
    <col min="13320" max="13320" width="12" style="3" customWidth="1"/>
    <col min="13321" max="13321" width="11.42578125" style="3" customWidth="1"/>
    <col min="13322" max="13322" width="12" style="3" customWidth="1"/>
    <col min="13323" max="13323" width="10.28515625" style="3" bestFit="1" customWidth="1"/>
    <col min="13324" max="13324" width="13.5703125" style="3" customWidth="1"/>
    <col min="13325" max="13326" width="12" style="3" bestFit="1" customWidth="1"/>
    <col min="13327" max="13327" width="9.140625" style="3"/>
    <col min="13328" max="13329" width="12.85546875" style="3" bestFit="1" customWidth="1"/>
    <col min="13330" max="13568" width="9.140625" style="3"/>
    <col min="13569" max="13569" width="30.28515625" style="3" customWidth="1"/>
    <col min="13570" max="13570" width="14.28515625" style="3" customWidth="1"/>
    <col min="13571" max="13571" width="12" style="3" customWidth="1"/>
    <col min="13572" max="13573" width="12.85546875" style="3" bestFit="1" customWidth="1"/>
    <col min="13574" max="13574" width="12.5703125" style="3" customWidth="1"/>
    <col min="13575" max="13575" width="11.42578125" style="3" bestFit="1" customWidth="1"/>
    <col min="13576" max="13576" width="12" style="3" customWidth="1"/>
    <col min="13577" max="13577" width="11.42578125" style="3" customWidth="1"/>
    <col min="13578" max="13578" width="12" style="3" customWidth="1"/>
    <col min="13579" max="13579" width="10.28515625" style="3" bestFit="1" customWidth="1"/>
    <col min="13580" max="13580" width="13.5703125" style="3" customWidth="1"/>
    <col min="13581" max="13582" width="12" style="3" bestFit="1" customWidth="1"/>
    <col min="13583" max="13583" width="9.140625" style="3"/>
    <col min="13584" max="13585" width="12.85546875" style="3" bestFit="1" customWidth="1"/>
    <col min="13586" max="13824" width="9.140625" style="3"/>
    <col min="13825" max="13825" width="30.28515625" style="3" customWidth="1"/>
    <col min="13826" max="13826" width="14.28515625" style="3" customWidth="1"/>
    <col min="13827" max="13827" width="12" style="3" customWidth="1"/>
    <col min="13828" max="13829" width="12.85546875" style="3" bestFit="1" customWidth="1"/>
    <col min="13830" max="13830" width="12.5703125" style="3" customWidth="1"/>
    <col min="13831" max="13831" width="11.42578125" style="3" bestFit="1" customWidth="1"/>
    <col min="13832" max="13832" width="12" style="3" customWidth="1"/>
    <col min="13833" max="13833" width="11.42578125" style="3" customWidth="1"/>
    <col min="13834" max="13834" width="12" style="3" customWidth="1"/>
    <col min="13835" max="13835" width="10.28515625" style="3" bestFit="1" customWidth="1"/>
    <col min="13836" max="13836" width="13.5703125" style="3" customWidth="1"/>
    <col min="13837" max="13838" width="12" style="3" bestFit="1" customWidth="1"/>
    <col min="13839" max="13839" width="9.140625" style="3"/>
    <col min="13840" max="13841" width="12.85546875" style="3" bestFit="1" customWidth="1"/>
    <col min="13842" max="14080" width="9.140625" style="3"/>
    <col min="14081" max="14081" width="30.28515625" style="3" customWidth="1"/>
    <col min="14082" max="14082" width="14.28515625" style="3" customWidth="1"/>
    <col min="14083" max="14083" width="12" style="3" customWidth="1"/>
    <col min="14084" max="14085" width="12.85546875" style="3" bestFit="1" customWidth="1"/>
    <col min="14086" max="14086" width="12.5703125" style="3" customWidth="1"/>
    <col min="14087" max="14087" width="11.42578125" style="3" bestFit="1" customWidth="1"/>
    <col min="14088" max="14088" width="12" style="3" customWidth="1"/>
    <col min="14089" max="14089" width="11.42578125" style="3" customWidth="1"/>
    <col min="14090" max="14090" width="12" style="3" customWidth="1"/>
    <col min="14091" max="14091" width="10.28515625" style="3" bestFit="1" customWidth="1"/>
    <col min="14092" max="14092" width="13.5703125" style="3" customWidth="1"/>
    <col min="14093" max="14094" width="12" style="3" bestFit="1" customWidth="1"/>
    <col min="14095" max="14095" width="9.140625" style="3"/>
    <col min="14096" max="14097" width="12.85546875" style="3" bestFit="1" customWidth="1"/>
    <col min="14098" max="14336" width="9.140625" style="3"/>
    <col min="14337" max="14337" width="30.28515625" style="3" customWidth="1"/>
    <col min="14338" max="14338" width="14.28515625" style="3" customWidth="1"/>
    <col min="14339" max="14339" width="12" style="3" customWidth="1"/>
    <col min="14340" max="14341" width="12.85546875" style="3" bestFit="1" customWidth="1"/>
    <col min="14342" max="14342" width="12.5703125" style="3" customWidth="1"/>
    <col min="14343" max="14343" width="11.42578125" style="3" bestFit="1" customWidth="1"/>
    <col min="14344" max="14344" width="12" style="3" customWidth="1"/>
    <col min="14345" max="14345" width="11.42578125" style="3" customWidth="1"/>
    <col min="14346" max="14346" width="12" style="3" customWidth="1"/>
    <col min="14347" max="14347" width="10.28515625" style="3" bestFit="1" customWidth="1"/>
    <col min="14348" max="14348" width="13.5703125" style="3" customWidth="1"/>
    <col min="14349" max="14350" width="12" style="3" bestFit="1" customWidth="1"/>
    <col min="14351" max="14351" width="9.140625" style="3"/>
    <col min="14352" max="14353" width="12.85546875" style="3" bestFit="1" customWidth="1"/>
    <col min="14354" max="14592" width="9.140625" style="3"/>
    <col min="14593" max="14593" width="30.28515625" style="3" customWidth="1"/>
    <col min="14594" max="14594" width="14.28515625" style="3" customWidth="1"/>
    <col min="14595" max="14595" width="12" style="3" customWidth="1"/>
    <col min="14596" max="14597" width="12.85546875" style="3" bestFit="1" customWidth="1"/>
    <col min="14598" max="14598" width="12.5703125" style="3" customWidth="1"/>
    <col min="14599" max="14599" width="11.42578125" style="3" bestFit="1" customWidth="1"/>
    <col min="14600" max="14600" width="12" style="3" customWidth="1"/>
    <col min="14601" max="14601" width="11.42578125" style="3" customWidth="1"/>
    <col min="14602" max="14602" width="12" style="3" customWidth="1"/>
    <col min="14603" max="14603" width="10.28515625" style="3" bestFit="1" customWidth="1"/>
    <col min="14604" max="14604" width="13.5703125" style="3" customWidth="1"/>
    <col min="14605" max="14606" width="12" style="3" bestFit="1" customWidth="1"/>
    <col min="14607" max="14607" width="9.140625" style="3"/>
    <col min="14608" max="14609" width="12.85546875" style="3" bestFit="1" customWidth="1"/>
    <col min="14610" max="14848" width="9.140625" style="3"/>
    <col min="14849" max="14849" width="30.28515625" style="3" customWidth="1"/>
    <col min="14850" max="14850" width="14.28515625" style="3" customWidth="1"/>
    <col min="14851" max="14851" width="12" style="3" customWidth="1"/>
    <col min="14852" max="14853" width="12.85546875" style="3" bestFit="1" customWidth="1"/>
    <col min="14854" max="14854" width="12.5703125" style="3" customWidth="1"/>
    <col min="14855" max="14855" width="11.42578125" style="3" bestFit="1" customWidth="1"/>
    <col min="14856" max="14856" width="12" style="3" customWidth="1"/>
    <col min="14857" max="14857" width="11.42578125" style="3" customWidth="1"/>
    <col min="14858" max="14858" width="12" style="3" customWidth="1"/>
    <col min="14859" max="14859" width="10.28515625" style="3" bestFit="1" customWidth="1"/>
    <col min="14860" max="14860" width="13.5703125" style="3" customWidth="1"/>
    <col min="14861" max="14862" width="12" style="3" bestFit="1" customWidth="1"/>
    <col min="14863" max="14863" width="9.140625" style="3"/>
    <col min="14864" max="14865" width="12.85546875" style="3" bestFit="1" customWidth="1"/>
    <col min="14866" max="15104" width="9.140625" style="3"/>
    <col min="15105" max="15105" width="30.28515625" style="3" customWidth="1"/>
    <col min="15106" max="15106" width="14.28515625" style="3" customWidth="1"/>
    <col min="15107" max="15107" width="12" style="3" customWidth="1"/>
    <col min="15108" max="15109" width="12.85546875" style="3" bestFit="1" customWidth="1"/>
    <col min="15110" max="15110" width="12.5703125" style="3" customWidth="1"/>
    <col min="15111" max="15111" width="11.42578125" style="3" bestFit="1" customWidth="1"/>
    <col min="15112" max="15112" width="12" style="3" customWidth="1"/>
    <col min="15113" max="15113" width="11.42578125" style="3" customWidth="1"/>
    <col min="15114" max="15114" width="12" style="3" customWidth="1"/>
    <col min="15115" max="15115" width="10.28515625" style="3" bestFit="1" customWidth="1"/>
    <col min="15116" max="15116" width="13.5703125" style="3" customWidth="1"/>
    <col min="15117" max="15118" width="12" style="3" bestFit="1" customWidth="1"/>
    <col min="15119" max="15119" width="9.140625" style="3"/>
    <col min="15120" max="15121" width="12.85546875" style="3" bestFit="1" customWidth="1"/>
    <col min="15122" max="15360" width="9.140625" style="3"/>
    <col min="15361" max="15361" width="30.28515625" style="3" customWidth="1"/>
    <col min="15362" max="15362" width="14.28515625" style="3" customWidth="1"/>
    <col min="15363" max="15363" width="12" style="3" customWidth="1"/>
    <col min="15364" max="15365" width="12.85546875" style="3" bestFit="1" customWidth="1"/>
    <col min="15366" max="15366" width="12.5703125" style="3" customWidth="1"/>
    <col min="15367" max="15367" width="11.42578125" style="3" bestFit="1" customWidth="1"/>
    <col min="15368" max="15368" width="12" style="3" customWidth="1"/>
    <col min="15369" max="15369" width="11.42578125" style="3" customWidth="1"/>
    <col min="15370" max="15370" width="12" style="3" customWidth="1"/>
    <col min="15371" max="15371" width="10.28515625" style="3" bestFit="1" customWidth="1"/>
    <col min="15372" max="15372" width="13.5703125" style="3" customWidth="1"/>
    <col min="15373" max="15374" width="12" style="3" bestFit="1" customWidth="1"/>
    <col min="15375" max="15375" width="9.140625" style="3"/>
    <col min="15376" max="15377" width="12.85546875" style="3" bestFit="1" customWidth="1"/>
    <col min="15378" max="15616" width="9.140625" style="3"/>
    <col min="15617" max="15617" width="30.28515625" style="3" customWidth="1"/>
    <col min="15618" max="15618" width="14.28515625" style="3" customWidth="1"/>
    <col min="15619" max="15619" width="12" style="3" customWidth="1"/>
    <col min="15620" max="15621" width="12.85546875" style="3" bestFit="1" customWidth="1"/>
    <col min="15622" max="15622" width="12.5703125" style="3" customWidth="1"/>
    <col min="15623" max="15623" width="11.42578125" style="3" bestFit="1" customWidth="1"/>
    <col min="15624" max="15624" width="12" style="3" customWidth="1"/>
    <col min="15625" max="15625" width="11.42578125" style="3" customWidth="1"/>
    <col min="15626" max="15626" width="12" style="3" customWidth="1"/>
    <col min="15627" max="15627" width="10.28515625" style="3" bestFit="1" customWidth="1"/>
    <col min="15628" max="15628" width="13.5703125" style="3" customWidth="1"/>
    <col min="15629" max="15630" width="12" style="3" bestFit="1" customWidth="1"/>
    <col min="15631" max="15631" width="9.140625" style="3"/>
    <col min="15632" max="15633" width="12.85546875" style="3" bestFit="1" customWidth="1"/>
    <col min="15634" max="15872" width="9.140625" style="3"/>
    <col min="15873" max="15873" width="30.28515625" style="3" customWidth="1"/>
    <col min="15874" max="15874" width="14.28515625" style="3" customWidth="1"/>
    <col min="15875" max="15875" width="12" style="3" customWidth="1"/>
    <col min="15876" max="15877" width="12.85546875" style="3" bestFit="1" customWidth="1"/>
    <col min="15878" max="15878" width="12.5703125" style="3" customWidth="1"/>
    <col min="15879" max="15879" width="11.42578125" style="3" bestFit="1" customWidth="1"/>
    <col min="15880" max="15880" width="12" style="3" customWidth="1"/>
    <col min="15881" max="15881" width="11.42578125" style="3" customWidth="1"/>
    <col min="15882" max="15882" width="12" style="3" customWidth="1"/>
    <col min="15883" max="15883" width="10.28515625" style="3" bestFit="1" customWidth="1"/>
    <col min="15884" max="15884" width="13.5703125" style="3" customWidth="1"/>
    <col min="15885" max="15886" width="12" style="3" bestFit="1" customWidth="1"/>
    <col min="15887" max="15887" width="9.140625" style="3"/>
    <col min="15888" max="15889" width="12.85546875" style="3" bestFit="1" customWidth="1"/>
    <col min="15890" max="16128" width="9.140625" style="3"/>
    <col min="16129" max="16129" width="30.28515625" style="3" customWidth="1"/>
    <col min="16130" max="16130" width="14.28515625" style="3" customWidth="1"/>
    <col min="16131" max="16131" width="12" style="3" customWidth="1"/>
    <col min="16132" max="16133" width="12.85546875" style="3" bestFit="1" customWidth="1"/>
    <col min="16134" max="16134" width="12.5703125" style="3" customWidth="1"/>
    <col min="16135" max="16135" width="11.42578125" style="3" bestFit="1" customWidth="1"/>
    <col min="16136" max="16136" width="12" style="3" customWidth="1"/>
    <col min="16137" max="16137" width="11.42578125" style="3" customWidth="1"/>
    <col min="16138" max="16138" width="12" style="3" customWidth="1"/>
    <col min="16139" max="16139" width="10.28515625" style="3" bestFit="1" customWidth="1"/>
    <col min="16140" max="16140" width="13.5703125" style="3" customWidth="1"/>
    <col min="16141" max="16142" width="12" style="3" bestFit="1" customWidth="1"/>
    <col min="16143" max="16143" width="9.140625" style="3"/>
    <col min="16144" max="16145" width="12.85546875" style="3" bestFit="1" customWidth="1"/>
    <col min="16146" max="16384" width="9.140625" style="3"/>
  </cols>
  <sheetData>
    <row r="1" spans="1:18" x14ac:dyDescent="0.2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</row>
    <row r="2" spans="1:18" x14ac:dyDescent="0.2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  <c r="K2" s="2"/>
    </row>
    <row r="3" spans="1:18" ht="12" customHeight="1" x14ac:dyDescent="0.2">
      <c r="A3" s="5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</row>
    <row r="4" spans="1:18" ht="12" x14ac:dyDescent="0.2">
      <c r="A4" s="7"/>
      <c r="B4" s="8"/>
      <c r="C4" s="8"/>
      <c r="D4" s="8"/>
      <c r="E4" s="9"/>
      <c r="F4" s="8"/>
      <c r="G4" s="8"/>
      <c r="H4" s="8"/>
      <c r="I4" s="8"/>
      <c r="J4" s="8"/>
      <c r="K4" s="8"/>
    </row>
    <row r="5" spans="1:18" x14ac:dyDescent="0.2">
      <c r="A5" s="10"/>
      <c r="B5" s="11" t="s">
        <v>3</v>
      </c>
      <c r="C5" s="11" t="s">
        <v>4</v>
      </c>
      <c r="D5" s="10"/>
      <c r="E5" s="10"/>
      <c r="F5" s="10"/>
      <c r="G5" s="12"/>
      <c r="H5" s="12"/>
      <c r="I5" s="11" t="s">
        <v>5</v>
      </c>
      <c r="J5" s="11"/>
      <c r="K5" s="11"/>
    </row>
    <row r="6" spans="1:18" x14ac:dyDescent="0.2">
      <c r="A6" s="10"/>
      <c r="B6" s="11" t="s">
        <v>6</v>
      </c>
      <c r="C6" s="11" t="s">
        <v>3</v>
      </c>
      <c r="D6" s="10"/>
      <c r="E6" s="10"/>
      <c r="F6" s="12" t="s">
        <v>7</v>
      </c>
      <c r="G6" s="12" t="s">
        <v>7</v>
      </c>
      <c r="H6" s="12"/>
      <c r="I6" s="11"/>
      <c r="J6" s="11"/>
      <c r="K6" s="11"/>
    </row>
    <row r="7" spans="1:18" ht="12" thickBot="1" x14ac:dyDescent="0.25">
      <c r="A7" s="13"/>
      <c r="B7" s="13" t="s">
        <v>8</v>
      </c>
      <c r="C7" s="13" t="s">
        <v>8</v>
      </c>
      <c r="D7" s="13" t="s">
        <v>9</v>
      </c>
      <c r="E7" s="13" t="s">
        <v>10</v>
      </c>
      <c r="F7" s="13" t="s">
        <v>11</v>
      </c>
      <c r="G7" s="13" t="s">
        <v>12</v>
      </c>
      <c r="H7" s="13" t="s">
        <v>13</v>
      </c>
      <c r="I7" s="13" t="s">
        <v>14</v>
      </c>
      <c r="J7" s="12"/>
      <c r="K7" s="12"/>
    </row>
    <row r="8" spans="1:18" x14ac:dyDescent="0.2">
      <c r="A8" s="14" t="s">
        <v>15</v>
      </c>
      <c r="B8" s="15">
        <v>4576679.1100000003</v>
      </c>
      <c r="C8" s="15">
        <v>3825180.4999999995</v>
      </c>
      <c r="D8" s="15">
        <v>3000</v>
      </c>
      <c r="E8" s="15">
        <v>33043783.089999996</v>
      </c>
      <c r="F8" s="15">
        <v>250000</v>
      </c>
      <c r="G8" s="15">
        <v>23528265.989999998</v>
      </c>
      <c r="H8" s="15">
        <f t="shared" ref="H8:H15" si="0">SUM(B8:G8)</f>
        <v>65226908.689999998</v>
      </c>
      <c r="I8" s="15"/>
      <c r="J8" s="15"/>
      <c r="K8" s="16"/>
    </row>
    <row r="9" spans="1:18" x14ac:dyDescent="0.2">
      <c r="A9" s="14" t="s">
        <v>16</v>
      </c>
      <c r="B9" s="17">
        <v>2047307.63</v>
      </c>
      <c r="C9" s="17"/>
      <c r="D9" s="17"/>
      <c r="E9" s="18"/>
      <c r="F9" s="17"/>
      <c r="G9" s="19"/>
      <c r="H9" s="15">
        <f t="shared" si="0"/>
        <v>2047307.63</v>
      </c>
      <c r="I9" s="15"/>
      <c r="J9" s="15"/>
      <c r="K9" s="15"/>
      <c r="R9" s="20"/>
    </row>
    <row r="10" spans="1:18" x14ac:dyDescent="0.2">
      <c r="A10" s="14" t="s">
        <v>17</v>
      </c>
      <c r="B10" s="19"/>
      <c r="C10" s="17">
        <v>2411.14</v>
      </c>
      <c r="D10" s="17"/>
      <c r="E10" s="17">
        <v>96762.43</v>
      </c>
      <c r="F10" s="18"/>
      <c r="G10" s="19"/>
      <c r="H10" s="15">
        <f t="shared" si="0"/>
        <v>99173.569999999992</v>
      </c>
      <c r="I10" s="15">
        <f>2383.44+76602.07+2411.14+96762.43</f>
        <v>178159.08000000002</v>
      </c>
      <c r="J10" s="15"/>
      <c r="K10" s="15"/>
      <c r="R10" s="20"/>
    </row>
    <row r="11" spans="1:18" x14ac:dyDescent="0.2">
      <c r="A11" s="14" t="s">
        <v>18</v>
      </c>
      <c r="B11" s="17">
        <f>-5362959.26+38136.96</f>
        <v>-5324822.3</v>
      </c>
      <c r="C11" s="19"/>
      <c r="D11" s="19"/>
      <c r="E11" s="18"/>
      <c r="F11" s="17"/>
      <c r="G11" s="19"/>
      <c r="H11" s="15">
        <f t="shared" si="0"/>
        <v>-5324822.3</v>
      </c>
      <c r="I11" s="15"/>
      <c r="J11" s="15"/>
      <c r="K11" s="15"/>
      <c r="R11" s="20"/>
    </row>
    <row r="12" spans="1:18" x14ac:dyDescent="0.2">
      <c r="A12" s="14" t="s">
        <v>19</v>
      </c>
      <c r="B12" s="17">
        <f>-B33</f>
        <v>-581758.18999999994</v>
      </c>
      <c r="C12" s="19"/>
      <c r="D12" s="19"/>
      <c r="E12" s="19"/>
      <c r="F12" s="17"/>
      <c r="G12" s="19"/>
      <c r="H12" s="15">
        <f t="shared" si="0"/>
        <v>-581758.18999999994</v>
      </c>
      <c r="I12" s="15"/>
      <c r="J12" s="15"/>
      <c r="K12" s="15"/>
      <c r="R12" s="20"/>
    </row>
    <row r="13" spans="1:18" x14ac:dyDescent="0.2">
      <c r="A13" s="14" t="s">
        <v>20</v>
      </c>
      <c r="B13" s="17">
        <v>1734.6</v>
      </c>
      <c r="C13" s="17"/>
      <c r="D13" s="17"/>
      <c r="E13" s="18"/>
      <c r="F13" s="17"/>
      <c r="G13" s="19"/>
      <c r="H13" s="15">
        <f t="shared" si="0"/>
        <v>1734.6</v>
      </c>
      <c r="I13" s="15"/>
      <c r="J13" s="15"/>
      <c r="K13" s="15"/>
    </row>
    <row r="14" spans="1:18" x14ac:dyDescent="0.2">
      <c r="A14" s="14" t="s">
        <v>21</v>
      </c>
      <c r="B14" s="19">
        <v>4500000</v>
      </c>
      <c r="C14" s="17"/>
      <c r="D14" s="17"/>
      <c r="E14" s="18"/>
      <c r="F14" s="17"/>
      <c r="G14" s="19">
        <v>332258.2</v>
      </c>
      <c r="H14" s="15">
        <f t="shared" si="0"/>
        <v>4832258.2</v>
      </c>
      <c r="I14" s="15"/>
      <c r="J14" s="15"/>
      <c r="K14" s="15"/>
    </row>
    <row r="15" spans="1:18" ht="12" thickBot="1" x14ac:dyDescent="0.25">
      <c r="A15" s="21" t="s">
        <v>22</v>
      </c>
      <c r="B15" s="19">
        <f>-901223.14+288331.35+280633.59</f>
        <v>-332258.2</v>
      </c>
      <c r="C15" s="22"/>
      <c r="D15" s="23"/>
      <c r="E15" s="19">
        <v>-4500000</v>
      </c>
      <c r="F15" s="24"/>
      <c r="G15" s="19"/>
      <c r="H15" s="15">
        <f t="shared" si="0"/>
        <v>-4832258.2</v>
      </c>
      <c r="I15" s="15"/>
      <c r="J15" s="15"/>
      <c r="K15" s="15"/>
    </row>
    <row r="16" spans="1:18" ht="12" thickBot="1" x14ac:dyDescent="0.25">
      <c r="A16" s="14" t="s">
        <v>23</v>
      </c>
      <c r="B16" s="25">
        <f t="shared" ref="B16:I16" si="1">SUM(B8:B15)</f>
        <v>4886882.6500000004</v>
      </c>
      <c r="C16" s="25">
        <f t="shared" si="1"/>
        <v>3827591.6399999997</v>
      </c>
      <c r="D16" s="25">
        <f t="shared" si="1"/>
        <v>3000</v>
      </c>
      <c r="E16" s="25">
        <f t="shared" si="1"/>
        <v>28640545.519999996</v>
      </c>
      <c r="F16" s="25">
        <f t="shared" si="1"/>
        <v>250000</v>
      </c>
      <c r="G16" s="25">
        <f t="shared" si="1"/>
        <v>23860524.189999998</v>
      </c>
      <c r="H16" s="26">
        <f t="shared" si="1"/>
        <v>61468543.999999993</v>
      </c>
      <c r="I16" s="26">
        <f t="shared" si="1"/>
        <v>178159.08000000002</v>
      </c>
      <c r="J16" s="15"/>
      <c r="K16" s="15"/>
    </row>
    <row r="17" spans="1:11" ht="12" thickTop="1" x14ac:dyDescent="0.2">
      <c r="B17" s="17"/>
      <c r="C17" s="17"/>
      <c r="D17" s="17"/>
      <c r="E17" s="27"/>
      <c r="F17" s="17"/>
      <c r="G17" s="18"/>
      <c r="H17" s="28"/>
      <c r="I17" s="16"/>
      <c r="J17" s="16"/>
      <c r="K17" s="15"/>
    </row>
    <row r="18" spans="1:11" x14ac:dyDescent="0.2">
      <c r="A18" s="3" t="s">
        <v>24</v>
      </c>
      <c r="B18" s="27"/>
      <c r="C18" s="17"/>
      <c r="D18" s="17"/>
      <c r="E18" s="27"/>
      <c r="F18" s="18"/>
      <c r="G18" s="18"/>
      <c r="H18" s="28"/>
      <c r="I18" s="16"/>
      <c r="J18" s="16"/>
      <c r="K18" s="29"/>
    </row>
    <row r="19" spans="1:11" x14ac:dyDescent="0.2">
      <c r="A19" s="3" t="s">
        <v>25</v>
      </c>
      <c r="B19" s="30"/>
      <c r="C19" s="17"/>
      <c r="D19" s="17"/>
      <c r="E19" s="27"/>
      <c r="F19" s="18"/>
      <c r="G19" s="18"/>
      <c r="H19" s="28"/>
      <c r="I19" s="28"/>
      <c r="J19" s="28"/>
      <c r="K19" s="29"/>
    </row>
    <row r="20" spans="1:11" x14ac:dyDescent="0.2">
      <c r="A20" s="3" t="s">
        <v>26</v>
      </c>
      <c r="B20" s="31">
        <f>288331.35+280633.59</f>
        <v>568964.93999999994</v>
      </c>
      <c r="C20" s="29"/>
      <c r="D20" s="29"/>
      <c r="F20" s="28"/>
      <c r="G20" s="28"/>
      <c r="H20" s="28"/>
      <c r="I20" s="28"/>
      <c r="J20" s="28"/>
      <c r="K20" s="29"/>
    </row>
    <row r="21" spans="1:11" hidden="1" x14ac:dyDescent="0.2">
      <c r="A21" s="3" t="s">
        <v>27</v>
      </c>
      <c r="B21" s="28"/>
      <c r="C21" s="29"/>
      <c r="D21" s="29"/>
      <c r="F21" s="28"/>
      <c r="G21" s="28"/>
      <c r="H21" s="28"/>
      <c r="I21" s="28"/>
      <c r="J21" s="28"/>
      <c r="K21" s="29"/>
    </row>
    <row r="22" spans="1:11" hidden="1" x14ac:dyDescent="0.2">
      <c r="A22" s="3" t="s">
        <v>28</v>
      </c>
      <c r="B22" s="28"/>
      <c r="C22" s="29"/>
      <c r="D22" s="29"/>
      <c r="F22" s="28"/>
      <c r="G22" s="28"/>
      <c r="H22" s="28"/>
      <c r="I22" s="28"/>
      <c r="J22" s="28"/>
      <c r="K22" s="29"/>
    </row>
    <row r="23" spans="1:11" hidden="1" x14ac:dyDescent="0.2">
      <c r="A23" s="3" t="s">
        <v>29</v>
      </c>
      <c r="B23" s="28"/>
      <c r="C23" s="29"/>
      <c r="D23" s="29"/>
      <c r="F23" s="28"/>
      <c r="G23" s="28"/>
      <c r="H23" s="28"/>
      <c r="I23" s="28"/>
      <c r="J23" s="28"/>
      <c r="K23" s="29"/>
    </row>
    <row r="24" spans="1:11" hidden="1" x14ac:dyDescent="0.2">
      <c r="A24" s="3" t="s">
        <v>30</v>
      </c>
      <c r="B24" s="28"/>
      <c r="C24" s="29"/>
      <c r="D24" s="29"/>
      <c r="F24" s="28"/>
      <c r="G24" s="28"/>
      <c r="H24" s="28"/>
      <c r="I24" s="28"/>
      <c r="J24" s="28"/>
      <c r="K24" s="29"/>
    </row>
    <row r="25" spans="1:11" hidden="1" x14ac:dyDescent="0.2">
      <c r="A25" s="3" t="s">
        <v>31</v>
      </c>
      <c r="B25" s="28"/>
      <c r="C25" s="29"/>
      <c r="D25" s="29"/>
      <c r="F25" s="28"/>
      <c r="G25" s="28"/>
      <c r="H25" s="28"/>
      <c r="I25" s="28"/>
      <c r="J25" s="28"/>
      <c r="K25" s="29"/>
    </row>
    <row r="26" spans="1:11" hidden="1" x14ac:dyDescent="0.2">
      <c r="A26" s="3" t="s">
        <v>32</v>
      </c>
      <c r="B26" s="28"/>
      <c r="C26" s="29"/>
      <c r="D26" s="29"/>
      <c r="F26" s="28"/>
      <c r="G26" s="28"/>
      <c r="H26" s="28"/>
      <c r="I26" s="28"/>
      <c r="J26" s="28"/>
      <c r="K26" s="29"/>
    </row>
    <row r="27" spans="1:11" hidden="1" x14ac:dyDescent="0.2">
      <c r="A27" s="3" t="s">
        <v>33</v>
      </c>
      <c r="B27" s="28"/>
      <c r="C27" s="29"/>
      <c r="D27" s="29"/>
      <c r="F27" s="28"/>
      <c r="G27" s="28"/>
      <c r="H27" s="28"/>
      <c r="I27" s="28"/>
      <c r="J27" s="28"/>
      <c r="K27" s="29"/>
    </row>
    <row r="28" spans="1:11" x14ac:dyDescent="0.2">
      <c r="A28" s="3" t="s">
        <v>34</v>
      </c>
      <c r="B28" s="18">
        <v>3576.9</v>
      </c>
      <c r="C28" s="29"/>
      <c r="D28" s="29"/>
      <c r="F28" s="28"/>
      <c r="G28" s="28"/>
      <c r="H28" s="28"/>
      <c r="I28" s="28"/>
      <c r="J28" s="28"/>
      <c r="K28" s="29"/>
    </row>
    <row r="29" spans="1:11" hidden="1" x14ac:dyDescent="0.2">
      <c r="A29" s="3" t="s">
        <v>32</v>
      </c>
      <c r="B29" s="18"/>
      <c r="C29" s="29"/>
      <c r="D29" s="29"/>
      <c r="F29" s="28"/>
      <c r="G29" s="28"/>
      <c r="H29" s="28"/>
      <c r="I29" s="28"/>
      <c r="J29" s="28"/>
      <c r="K29" s="29"/>
    </row>
    <row r="30" spans="1:11" x14ac:dyDescent="0.2">
      <c r="A30" s="3" t="s">
        <v>33</v>
      </c>
      <c r="B30" s="18">
        <v>2973</v>
      </c>
      <c r="C30" s="29"/>
      <c r="D30" s="29"/>
      <c r="F30" s="28"/>
      <c r="G30" s="28"/>
      <c r="H30" s="28"/>
      <c r="I30" s="28"/>
      <c r="J30" s="28"/>
      <c r="K30" s="29"/>
    </row>
    <row r="31" spans="1:11" x14ac:dyDescent="0.2">
      <c r="A31" s="3" t="s">
        <v>35</v>
      </c>
      <c r="B31" s="18">
        <v>2500</v>
      </c>
      <c r="C31" s="29"/>
      <c r="D31" s="29"/>
      <c r="F31" s="28"/>
      <c r="G31" s="28"/>
      <c r="H31" s="28"/>
      <c r="I31" s="28"/>
      <c r="J31" s="28"/>
      <c r="K31" s="29"/>
    </row>
    <row r="32" spans="1:11" x14ac:dyDescent="0.2">
      <c r="A32" s="3" t="s">
        <v>36</v>
      </c>
      <c r="B32" s="32">
        <f>3703.45+39.9</f>
        <v>3743.35</v>
      </c>
      <c r="C32" s="29"/>
      <c r="D32" s="29"/>
      <c r="F32" s="28"/>
      <c r="G32" s="28"/>
      <c r="H32" s="28"/>
      <c r="I32" s="28"/>
      <c r="J32" s="28"/>
      <c r="K32" s="29"/>
    </row>
    <row r="33" spans="1:11" ht="12" thickBot="1" x14ac:dyDescent="0.25">
      <c r="A33" s="33"/>
      <c r="B33" s="34">
        <f>SUM(B20:B32)</f>
        <v>581758.18999999994</v>
      </c>
      <c r="C33" s="29"/>
      <c r="D33" s="29"/>
      <c r="F33" s="28"/>
      <c r="G33" s="28"/>
      <c r="H33" s="28"/>
      <c r="I33" s="28"/>
      <c r="J33" s="28"/>
      <c r="K33" s="29"/>
    </row>
    <row r="34" spans="1:11" ht="12" thickTop="1" x14ac:dyDescent="0.2">
      <c r="A34" s="33"/>
      <c r="B34" s="35"/>
      <c r="C34" s="29"/>
      <c r="D34" s="29"/>
      <c r="F34" s="28"/>
      <c r="G34" s="28"/>
      <c r="H34" s="28"/>
      <c r="I34" s="28"/>
      <c r="J34" s="28"/>
      <c r="K34" s="29"/>
    </row>
    <row r="35" spans="1:11" x14ac:dyDescent="0.2">
      <c r="A35" s="3" t="s">
        <v>37</v>
      </c>
      <c r="B35" s="35"/>
      <c r="C35" s="29"/>
      <c r="D35" s="29"/>
      <c r="F35" s="28"/>
      <c r="G35" s="28"/>
      <c r="H35" s="28"/>
      <c r="I35" s="28"/>
      <c r="J35" s="28"/>
      <c r="K35" s="29"/>
    </row>
    <row r="36" spans="1:11" x14ac:dyDescent="0.2">
      <c r="B36" s="35"/>
      <c r="C36" s="29"/>
      <c r="D36" s="29"/>
      <c r="F36" s="28"/>
      <c r="G36" s="28"/>
      <c r="H36" s="28"/>
      <c r="I36" s="28"/>
      <c r="J36" s="28"/>
      <c r="K36" s="29"/>
    </row>
    <row r="37" spans="1:11" x14ac:dyDescent="0.2">
      <c r="B37" s="35"/>
      <c r="C37" s="29"/>
      <c r="D37" s="29"/>
      <c r="F37" s="28"/>
      <c r="G37" s="28"/>
      <c r="H37" s="28"/>
      <c r="I37" s="28"/>
      <c r="J37" s="28"/>
      <c r="K37" s="29"/>
    </row>
    <row r="38" spans="1:11" x14ac:dyDescent="0.2">
      <c r="B38" s="35"/>
      <c r="C38" s="29"/>
      <c r="D38" s="29"/>
      <c r="F38" s="28"/>
      <c r="G38" s="28"/>
      <c r="H38" s="28"/>
      <c r="I38" s="28"/>
      <c r="J38" s="28"/>
      <c r="K38" s="29"/>
    </row>
    <row r="39" spans="1:11" x14ac:dyDescent="0.2">
      <c r="B39" s="35"/>
      <c r="C39" s="29"/>
      <c r="D39" s="29"/>
      <c r="F39" s="28"/>
      <c r="G39" s="28"/>
      <c r="H39" s="28"/>
      <c r="I39" s="28"/>
      <c r="J39" s="28"/>
      <c r="K39" s="29"/>
    </row>
    <row r="40" spans="1:11" x14ac:dyDescent="0.2">
      <c r="B40" s="35"/>
      <c r="C40" s="29"/>
      <c r="D40" s="29"/>
      <c r="F40" s="28"/>
      <c r="G40" s="28"/>
      <c r="H40" s="28"/>
      <c r="I40" s="28"/>
      <c r="J40" s="28"/>
      <c r="K40" s="29"/>
    </row>
    <row r="41" spans="1:11" x14ac:dyDescent="0.2">
      <c r="B41" s="35"/>
      <c r="C41" s="29"/>
      <c r="D41" s="29"/>
      <c r="F41" s="28"/>
      <c r="G41" s="28"/>
      <c r="H41" s="28"/>
      <c r="I41" s="28"/>
      <c r="J41" s="28"/>
      <c r="K41" s="29"/>
    </row>
    <row r="42" spans="1:11" x14ac:dyDescent="0.2">
      <c r="B42" s="35"/>
      <c r="C42" s="29"/>
      <c r="D42" s="29"/>
      <c r="F42" s="28"/>
      <c r="G42" s="28"/>
      <c r="H42" s="28"/>
      <c r="I42" s="28"/>
      <c r="J42" s="28"/>
      <c r="K42" s="29"/>
    </row>
    <row r="43" spans="1:11" x14ac:dyDescent="0.2">
      <c r="B43" s="35"/>
      <c r="C43" s="29"/>
      <c r="D43" s="29"/>
      <c r="F43" s="28"/>
      <c r="G43" s="28"/>
      <c r="H43" s="28"/>
      <c r="I43" s="28"/>
      <c r="J43" s="28"/>
      <c r="K43" s="29"/>
    </row>
    <row r="44" spans="1:11" x14ac:dyDescent="0.2">
      <c r="B44" s="35"/>
      <c r="C44" s="29"/>
      <c r="D44" s="29"/>
      <c r="F44" s="28"/>
      <c r="G44" s="28"/>
      <c r="H44" s="28"/>
      <c r="I44" s="28"/>
      <c r="J44" s="28"/>
      <c r="K44" s="29"/>
    </row>
    <row r="45" spans="1:11" x14ac:dyDescent="0.2">
      <c r="B45" s="35"/>
      <c r="C45" s="29"/>
      <c r="D45" s="29"/>
      <c r="F45" s="28"/>
      <c r="G45" s="28"/>
      <c r="H45" s="28"/>
      <c r="I45" s="28"/>
      <c r="J45" s="28"/>
      <c r="K45" s="29"/>
    </row>
    <row r="46" spans="1:11" x14ac:dyDescent="0.2">
      <c r="B46" s="35"/>
      <c r="C46" s="29"/>
      <c r="D46" s="29"/>
      <c r="F46" s="28"/>
      <c r="G46" s="28"/>
      <c r="H46" s="28"/>
      <c r="I46" s="28"/>
      <c r="J46" s="28"/>
      <c r="K46" s="29"/>
    </row>
    <row r="47" spans="1:11" x14ac:dyDescent="0.2">
      <c r="B47" s="35"/>
      <c r="C47" s="29"/>
      <c r="D47" s="29"/>
      <c r="F47" s="28"/>
      <c r="G47" s="28"/>
      <c r="H47" s="28"/>
      <c r="I47" s="28"/>
      <c r="J47" s="28"/>
      <c r="K47" s="29"/>
    </row>
    <row r="48" spans="1:11" x14ac:dyDescent="0.2">
      <c r="B48" s="35"/>
      <c r="C48" s="29"/>
      <c r="D48" s="29"/>
      <c r="F48" s="28"/>
      <c r="G48" s="28"/>
      <c r="H48" s="28"/>
      <c r="I48" s="28"/>
      <c r="J48" s="28"/>
      <c r="K48" s="29"/>
    </row>
    <row r="49" spans="2:11" x14ac:dyDescent="0.2">
      <c r="B49" s="35"/>
      <c r="C49" s="29"/>
      <c r="D49" s="29"/>
      <c r="F49" s="28"/>
      <c r="G49" s="28"/>
      <c r="H49" s="28"/>
      <c r="I49" s="28"/>
      <c r="J49" s="28"/>
      <c r="K49" s="29"/>
    </row>
    <row r="50" spans="2:11" x14ac:dyDescent="0.2">
      <c r="B50" s="35"/>
      <c r="C50" s="29"/>
      <c r="D50" s="29"/>
      <c r="F50" s="28"/>
      <c r="G50" s="28"/>
      <c r="H50" s="28"/>
      <c r="I50" s="28"/>
      <c r="J50" s="28"/>
      <c r="K50" s="29"/>
    </row>
    <row r="51" spans="2:11" x14ac:dyDescent="0.2">
      <c r="B51" s="35"/>
      <c r="C51" s="29"/>
      <c r="D51" s="29"/>
      <c r="F51" s="28"/>
      <c r="G51" s="28"/>
      <c r="H51" s="28"/>
      <c r="I51" s="28"/>
      <c r="J51" s="28"/>
      <c r="K51" s="29"/>
    </row>
    <row r="52" spans="2:11" x14ac:dyDescent="0.2">
      <c r="B52" s="35"/>
      <c r="C52" s="29"/>
      <c r="D52" s="29"/>
      <c r="F52" s="28"/>
      <c r="G52" s="28"/>
      <c r="H52" s="28"/>
      <c r="I52" s="28"/>
      <c r="J52" s="28"/>
      <c r="K52" s="29"/>
    </row>
    <row r="53" spans="2:11" x14ac:dyDescent="0.2">
      <c r="B53" s="35"/>
      <c r="C53" s="29"/>
      <c r="D53" s="29"/>
      <c r="F53" s="28"/>
      <c r="G53" s="28"/>
      <c r="H53" s="28"/>
      <c r="I53" s="28"/>
      <c r="J53" s="28"/>
      <c r="K53" s="29"/>
    </row>
    <row r="54" spans="2:11" x14ac:dyDescent="0.2">
      <c r="B54" s="35"/>
      <c r="C54" s="29"/>
      <c r="D54" s="29"/>
      <c r="F54" s="28"/>
      <c r="G54" s="28"/>
      <c r="H54" s="28"/>
      <c r="I54" s="28"/>
      <c r="J54" s="28"/>
      <c r="K54" s="29"/>
    </row>
    <row r="55" spans="2:11" x14ac:dyDescent="0.2">
      <c r="B55" s="35"/>
      <c r="C55" s="29"/>
      <c r="D55" s="29"/>
      <c r="F55" s="28"/>
      <c r="G55" s="28"/>
      <c r="H55" s="28"/>
      <c r="I55" s="28"/>
      <c r="J55" s="28"/>
      <c r="K55" s="29"/>
    </row>
    <row r="56" spans="2:11" x14ac:dyDescent="0.2">
      <c r="B56" s="35"/>
      <c r="C56" s="29"/>
      <c r="D56" s="29"/>
      <c r="F56" s="28"/>
      <c r="G56" s="28"/>
      <c r="H56" s="28"/>
      <c r="I56" s="28"/>
      <c r="J56" s="28"/>
      <c r="K56" s="29"/>
    </row>
    <row r="57" spans="2:11" x14ac:dyDescent="0.2">
      <c r="B57" s="35"/>
      <c r="C57" s="29"/>
      <c r="D57" s="29"/>
      <c r="F57" s="28"/>
      <c r="G57" s="28"/>
      <c r="H57" s="28"/>
      <c r="I57" s="28"/>
      <c r="J57" s="28"/>
      <c r="K57" s="29"/>
    </row>
    <row r="58" spans="2:11" x14ac:dyDescent="0.2">
      <c r="B58" s="35"/>
      <c r="C58" s="29"/>
      <c r="D58" s="29"/>
      <c r="F58" s="28"/>
      <c r="G58" s="28"/>
      <c r="H58" s="28"/>
      <c r="I58" s="28"/>
      <c r="J58" s="28"/>
      <c r="K58" s="29"/>
    </row>
    <row r="59" spans="2:11" x14ac:dyDescent="0.2">
      <c r="B59" s="35"/>
      <c r="C59" s="29"/>
      <c r="D59" s="29"/>
      <c r="F59" s="28"/>
      <c r="G59" s="28"/>
      <c r="H59" s="28"/>
      <c r="I59" s="28"/>
      <c r="J59" s="28"/>
      <c r="K59" s="29"/>
    </row>
    <row r="60" spans="2:11" x14ac:dyDescent="0.2">
      <c r="B60" s="35"/>
      <c r="C60" s="29"/>
      <c r="D60" s="29"/>
      <c r="F60" s="28"/>
      <c r="G60" s="28"/>
      <c r="H60" s="28"/>
      <c r="I60" s="28"/>
      <c r="J60" s="28"/>
      <c r="K60" s="29"/>
    </row>
    <row r="61" spans="2:11" x14ac:dyDescent="0.2">
      <c r="B61" s="35"/>
      <c r="C61" s="29"/>
      <c r="D61" s="29"/>
      <c r="F61" s="28"/>
      <c r="G61" s="28"/>
      <c r="H61" s="28"/>
      <c r="I61" s="28"/>
      <c r="J61" s="28"/>
      <c r="K61" s="29"/>
    </row>
    <row r="62" spans="2:11" x14ac:dyDescent="0.2">
      <c r="B62" s="35"/>
      <c r="C62" s="29"/>
      <c r="D62" s="29"/>
      <c r="F62" s="28"/>
      <c r="G62" s="28"/>
      <c r="H62" s="28"/>
      <c r="I62" s="28"/>
      <c r="J62" s="28"/>
      <c r="K62" s="29"/>
    </row>
    <row r="63" spans="2:11" x14ac:dyDescent="0.2">
      <c r="B63" s="35"/>
      <c r="C63" s="29"/>
      <c r="D63" s="29"/>
      <c r="F63" s="28"/>
      <c r="G63" s="28"/>
      <c r="H63" s="28"/>
      <c r="I63" s="28"/>
      <c r="J63" s="28"/>
      <c r="K63" s="29"/>
    </row>
    <row r="64" spans="2:11" x14ac:dyDescent="0.2">
      <c r="B64" s="35"/>
      <c r="C64" s="29"/>
      <c r="D64" s="29"/>
      <c r="F64" s="28"/>
      <c r="G64" s="28"/>
      <c r="H64" s="28"/>
      <c r="I64" s="28"/>
      <c r="J64" s="28"/>
      <c r="K64" s="29"/>
    </row>
    <row r="65" spans="2:11" x14ac:dyDescent="0.2">
      <c r="B65" s="35"/>
      <c r="C65" s="29"/>
      <c r="D65" s="29"/>
      <c r="F65" s="28"/>
      <c r="G65" s="28"/>
      <c r="H65" s="28"/>
      <c r="I65" s="28"/>
      <c r="J65" s="28"/>
      <c r="K65" s="29"/>
    </row>
    <row r="66" spans="2:11" x14ac:dyDescent="0.2">
      <c r="B66" s="35"/>
      <c r="C66" s="29"/>
      <c r="D66" s="29"/>
      <c r="F66" s="28"/>
      <c r="G66" s="28"/>
      <c r="H66" s="28"/>
      <c r="I66" s="28"/>
      <c r="J66" s="28"/>
      <c r="K66" s="29"/>
    </row>
    <row r="67" spans="2:11" x14ac:dyDescent="0.2">
      <c r="B67" s="35"/>
      <c r="C67" s="29"/>
      <c r="D67" s="29"/>
      <c r="F67" s="28"/>
      <c r="G67" s="28"/>
      <c r="H67" s="28"/>
      <c r="I67" s="28"/>
      <c r="J67" s="28"/>
      <c r="K67" s="29"/>
    </row>
    <row r="68" spans="2:11" x14ac:dyDescent="0.2">
      <c r="B68" s="35"/>
      <c r="C68" s="29"/>
      <c r="D68" s="29"/>
      <c r="F68" s="28"/>
      <c r="G68" s="28"/>
      <c r="H68" s="28"/>
      <c r="I68" s="28"/>
      <c r="J68" s="28"/>
      <c r="K68" s="29"/>
    </row>
    <row r="69" spans="2:11" x14ac:dyDescent="0.2">
      <c r="B69" s="35"/>
      <c r="C69" s="29"/>
      <c r="D69" s="29"/>
      <c r="F69" s="28"/>
      <c r="G69" s="28"/>
      <c r="H69" s="28"/>
      <c r="I69" s="28"/>
      <c r="J69" s="28"/>
      <c r="K69" s="29"/>
    </row>
    <row r="70" spans="2:11" x14ac:dyDescent="0.2">
      <c r="B70" s="35"/>
      <c r="C70" s="29"/>
      <c r="D70" s="29"/>
      <c r="F70" s="28"/>
      <c r="G70" s="28"/>
      <c r="H70" s="28"/>
      <c r="I70" s="28"/>
      <c r="J70" s="28"/>
      <c r="K70" s="29"/>
    </row>
    <row r="71" spans="2:11" x14ac:dyDescent="0.2">
      <c r="B71" s="35"/>
      <c r="C71" s="29"/>
      <c r="D71" s="29"/>
      <c r="F71" s="28"/>
      <c r="G71" s="28"/>
      <c r="H71" s="28"/>
      <c r="I71" s="28"/>
      <c r="J71" s="28"/>
      <c r="K71" s="29"/>
    </row>
    <row r="72" spans="2:11" x14ac:dyDescent="0.2">
      <c r="B72" s="35"/>
      <c r="C72" s="29"/>
      <c r="D72" s="29"/>
      <c r="F72" s="28"/>
      <c r="G72" s="28"/>
      <c r="H72" s="28"/>
      <c r="I72" s="28"/>
      <c r="J72" s="28"/>
      <c r="K72" s="29"/>
    </row>
    <row r="73" spans="2:11" x14ac:dyDescent="0.2">
      <c r="B73" s="35"/>
      <c r="C73" s="29"/>
      <c r="D73" s="29"/>
      <c r="F73" s="28"/>
      <c r="G73" s="28"/>
      <c r="H73" s="28"/>
      <c r="I73" s="28"/>
      <c r="J73" s="28"/>
      <c r="K73" s="29"/>
    </row>
    <row r="74" spans="2:11" x14ac:dyDescent="0.2">
      <c r="B74" s="35"/>
      <c r="C74" s="29"/>
      <c r="D74" s="29"/>
      <c r="F74" s="28"/>
      <c r="G74" s="28"/>
      <c r="H74" s="28"/>
      <c r="I74" s="28"/>
      <c r="J74" s="28"/>
      <c r="K74" s="29"/>
    </row>
    <row r="75" spans="2:11" x14ac:dyDescent="0.2">
      <c r="B75" s="35"/>
      <c r="C75" s="29"/>
      <c r="D75" s="29"/>
      <c r="F75" s="28"/>
      <c r="G75" s="28"/>
      <c r="H75" s="28"/>
      <c r="I75" s="28"/>
      <c r="J75" s="28"/>
      <c r="K75" s="29"/>
    </row>
    <row r="76" spans="2:11" x14ac:dyDescent="0.2">
      <c r="B76" s="35"/>
      <c r="C76" s="29"/>
      <c r="D76" s="29"/>
      <c r="F76" s="28"/>
      <c r="G76" s="28"/>
      <c r="H76" s="28"/>
      <c r="I76" s="28"/>
      <c r="J76" s="28"/>
      <c r="K76" s="29"/>
    </row>
    <row r="77" spans="2:11" x14ac:dyDescent="0.2">
      <c r="B77" s="35"/>
      <c r="C77" s="29"/>
      <c r="D77" s="29"/>
      <c r="F77" s="28"/>
      <c r="G77" s="28"/>
      <c r="H77" s="28"/>
      <c r="I77" s="28"/>
      <c r="J77" s="28"/>
      <c r="K77" s="29"/>
    </row>
    <row r="78" spans="2:11" x14ac:dyDescent="0.2">
      <c r="B78" s="35"/>
      <c r="C78" s="29"/>
      <c r="D78" s="29"/>
      <c r="F78" s="28"/>
      <c r="G78" s="28"/>
      <c r="H78" s="28"/>
      <c r="I78" s="28"/>
      <c r="J78" s="28"/>
      <c r="K78" s="29"/>
    </row>
    <row r="79" spans="2:11" x14ac:dyDescent="0.2">
      <c r="B79" s="35"/>
      <c r="C79" s="29"/>
      <c r="D79" s="29"/>
      <c r="F79" s="28"/>
      <c r="G79" s="28"/>
      <c r="H79" s="28"/>
      <c r="I79" s="28"/>
      <c r="J79" s="28"/>
      <c r="K79" s="29"/>
    </row>
    <row r="80" spans="2:11" x14ac:dyDescent="0.2">
      <c r="B80" s="35"/>
      <c r="C80" s="29"/>
      <c r="D80" s="29"/>
      <c r="F80" s="28"/>
      <c r="G80" s="28"/>
      <c r="H80" s="28"/>
      <c r="I80" s="28"/>
      <c r="J80" s="28"/>
      <c r="K80" s="29"/>
    </row>
    <row r="81" spans="1:17" x14ac:dyDescent="0.2">
      <c r="B81" s="35"/>
      <c r="C81" s="29"/>
      <c r="D81" s="29"/>
      <c r="F81" s="28"/>
      <c r="G81" s="28"/>
      <c r="H81" s="28"/>
      <c r="I81" s="28"/>
      <c r="J81" s="28"/>
      <c r="K81" s="29"/>
    </row>
    <row r="82" spans="1:17" x14ac:dyDescent="0.2">
      <c r="B82" s="35"/>
      <c r="C82" s="29"/>
      <c r="D82" s="29"/>
      <c r="F82" s="28"/>
      <c r="G82" s="28"/>
      <c r="H82" s="28"/>
      <c r="I82" s="28"/>
      <c r="J82" s="28"/>
      <c r="K82" s="29"/>
    </row>
    <row r="83" spans="1:17" x14ac:dyDescent="0.2">
      <c r="B83" s="35"/>
      <c r="C83" s="29"/>
      <c r="D83" s="29"/>
      <c r="F83" s="28"/>
      <c r="G83" s="28"/>
      <c r="H83" s="28"/>
      <c r="I83" s="28"/>
      <c r="J83" s="28"/>
      <c r="K83" s="29"/>
    </row>
    <row r="84" spans="1:17" x14ac:dyDescent="0.2">
      <c r="B84" s="35"/>
      <c r="C84" s="29"/>
      <c r="D84" s="29"/>
      <c r="F84" s="28"/>
      <c r="G84" s="28"/>
      <c r="H84" s="28"/>
      <c r="I84" s="28"/>
      <c r="J84" s="28"/>
      <c r="K84" s="29"/>
    </row>
    <row r="85" spans="1:17" x14ac:dyDescent="0.2">
      <c r="B85" s="28"/>
      <c r="C85" s="36"/>
      <c r="E85" s="36"/>
      <c r="F85" s="28"/>
      <c r="G85" s="37"/>
      <c r="H85" s="38"/>
      <c r="I85" s="38"/>
      <c r="J85" s="38"/>
      <c r="K85" s="39"/>
    </row>
    <row r="86" spans="1:17" x14ac:dyDescent="0.2">
      <c r="B86" s="28"/>
      <c r="C86" s="36"/>
      <c r="E86" s="36"/>
      <c r="F86" s="28"/>
      <c r="G86" s="37"/>
      <c r="H86" s="38"/>
      <c r="I86" s="38"/>
      <c r="J86" s="38"/>
      <c r="K86" s="39"/>
    </row>
    <row r="87" spans="1:17" x14ac:dyDescent="0.2">
      <c r="B87" s="28"/>
      <c r="C87" s="36"/>
      <c r="E87" s="36"/>
      <c r="F87" s="28"/>
      <c r="G87" s="37"/>
      <c r="H87" s="38"/>
      <c r="I87" s="38"/>
      <c r="J87" s="38"/>
      <c r="K87" s="39"/>
    </row>
    <row r="88" spans="1:17" x14ac:dyDescent="0.2">
      <c r="B88" s="28"/>
      <c r="C88" s="36"/>
      <c r="E88" s="36"/>
      <c r="F88" s="28"/>
      <c r="G88" s="37"/>
      <c r="H88" s="38"/>
      <c r="I88" s="38"/>
      <c r="J88" s="38"/>
      <c r="K88" s="39"/>
    </row>
    <row r="89" spans="1:17" ht="12" x14ac:dyDescent="0.2">
      <c r="A89" s="40" t="s">
        <v>0</v>
      </c>
      <c r="B89" s="40"/>
      <c r="C89" s="40"/>
      <c r="D89" s="40"/>
      <c r="E89" s="40"/>
      <c r="F89" s="40"/>
      <c r="G89" s="40"/>
      <c r="H89" s="40"/>
      <c r="I89" s="2"/>
      <c r="J89" s="2"/>
      <c r="K89" s="2"/>
    </row>
    <row r="90" spans="1:17" ht="12" x14ac:dyDescent="0.2">
      <c r="A90" s="40" t="s">
        <v>1</v>
      </c>
      <c r="B90" s="40"/>
      <c r="C90" s="40"/>
      <c r="D90" s="40"/>
      <c r="E90" s="40"/>
      <c r="F90" s="40"/>
      <c r="G90" s="40"/>
      <c r="H90" s="40"/>
      <c r="I90" s="2"/>
      <c r="J90" s="2"/>
      <c r="K90" s="2"/>
    </row>
    <row r="91" spans="1:17" ht="12" customHeight="1" x14ac:dyDescent="0.2">
      <c r="A91" s="41" t="s">
        <v>2</v>
      </c>
      <c r="B91" s="41"/>
      <c r="C91" s="41"/>
      <c r="D91" s="41"/>
      <c r="E91" s="41"/>
      <c r="F91" s="41"/>
      <c r="G91" s="41"/>
      <c r="H91" s="41"/>
      <c r="I91" s="6"/>
      <c r="J91" s="6"/>
      <c r="K91" s="6"/>
    </row>
    <row r="92" spans="1:17" ht="12" x14ac:dyDescent="0.2">
      <c r="A92" s="42"/>
      <c r="B92" s="43"/>
      <c r="C92" s="44"/>
      <c r="D92" s="45"/>
      <c r="E92" s="44"/>
      <c r="F92" s="43"/>
      <c r="G92" s="46"/>
      <c r="H92" s="47"/>
      <c r="I92" s="38"/>
      <c r="J92" s="38"/>
      <c r="K92" s="39"/>
    </row>
    <row r="93" spans="1:17" ht="12" x14ac:dyDescent="0.2">
      <c r="A93" s="45"/>
      <c r="B93" s="43"/>
      <c r="C93" s="44"/>
      <c r="D93" s="45"/>
      <c r="E93" s="44"/>
      <c r="F93" s="43"/>
      <c r="G93" s="46"/>
      <c r="H93" s="47"/>
      <c r="I93" s="38"/>
      <c r="J93" s="38"/>
      <c r="K93" s="39"/>
    </row>
    <row r="94" spans="1:17" ht="12" x14ac:dyDescent="0.2">
      <c r="A94" s="45"/>
      <c r="B94" s="45"/>
      <c r="C94" s="44"/>
      <c r="D94" s="45"/>
      <c r="E94" s="44"/>
      <c r="F94" s="46" t="s">
        <v>38</v>
      </c>
      <c r="G94" s="46" t="s">
        <v>38</v>
      </c>
      <c r="H94" s="47"/>
      <c r="I94" s="39"/>
      <c r="J94" s="39"/>
      <c r="P94" s="4"/>
      <c r="Q94" s="3"/>
    </row>
    <row r="95" spans="1:17" ht="12" x14ac:dyDescent="0.2">
      <c r="A95" s="46"/>
      <c r="B95" s="46" t="s">
        <v>39</v>
      </c>
      <c r="C95" s="46"/>
      <c r="D95" s="46"/>
      <c r="E95" s="46"/>
      <c r="F95" s="46" t="s">
        <v>40</v>
      </c>
      <c r="G95" s="46" t="s">
        <v>40</v>
      </c>
      <c r="H95" s="48" t="s">
        <v>41</v>
      </c>
      <c r="I95" s="39"/>
      <c r="J95" s="39"/>
      <c r="P95" s="4"/>
      <c r="Q95" s="3"/>
    </row>
    <row r="96" spans="1:17" ht="12" x14ac:dyDescent="0.2">
      <c r="A96" s="49" t="s">
        <v>42</v>
      </c>
      <c r="B96" s="50" t="s">
        <v>43</v>
      </c>
      <c r="C96" s="50" t="s">
        <v>44</v>
      </c>
      <c r="D96" s="51" t="s">
        <v>45</v>
      </c>
      <c r="E96" s="50" t="s">
        <v>46</v>
      </c>
      <c r="F96" s="50" t="s">
        <v>47</v>
      </c>
      <c r="G96" s="50" t="s">
        <v>48</v>
      </c>
      <c r="H96" s="52" t="s">
        <v>47</v>
      </c>
      <c r="I96" s="39" t="s">
        <v>49</v>
      </c>
      <c r="J96" s="39"/>
      <c r="P96" s="4"/>
      <c r="Q96" s="3"/>
    </row>
    <row r="97" spans="1:17" ht="12" x14ac:dyDescent="0.2">
      <c r="A97" s="53" t="s">
        <v>50</v>
      </c>
      <c r="B97" s="54"/>
      <c r="C97" s="55"/>
      <c r="D97" s="56"/>
      <c r="E97" s="55"/>
      <c r="F97" s="55"/>
      <c r="G97" s="55"/>
      <c r="H97" s="57"/>
      <c r="I97" s="39"/>
      <c r="J97" s="39"/>
      <c r="P97" s="4"/>
      <c r="Q97" s="3"/>
    </row>
    <row r="98" spans="1:17" ht="12" x14ac:dyDescent="0.2">
      <c r="A98" s="58" t="s">
        <v>51</v>
      </c>
      <c r="B98" s="59">
        <v>12423862.990000002</v>
      </c>
      <c r="C98" s="59">
        <v>6966421.5099999998</v>
      </c>
      <c r="D98" s="59">
        <v>7053470.0199999996</v>
      </c>
      <c r="E98" s="59">
        <f>B98+C98-D98</f>
        <v>12336814.48</v>
      </c>
      <c r="F98" s="59">
        <f>E98-B98</f>
        <v>-87048.510000001639</v>
      </c>
      <c r="G98" s="60">
        <f>+F98/B98</f>
        <v>-7.0065574668738053E-3</v>
      </c>
      <c r="H98" s="61">
        <v>13957021.379999992</v>
      </c>
      <c r="I98" s="36">
        <f>H98-E98</f>
        <v>1620206.8999999911</v>
      </c>
      <c r="K98" s="39" t="s">
        <v>52</v>
      </c>
      <c r="L98" s="62" t="s">
        <v>39</v>
      </c>
      <c r="P98" s="4"/>
      <c r="Q98" s="3"/>
    </row>
    <row r="99" spans="1:17" ht="12" x14ac:dyDescent="0.2">
      <c r="A99" s="63" t="s">
        <v>53</v>
      </c>
      <c r="B99" s="64"/>
      <c r="C99" s="64"/>
      <c r="D99" s="65"/>
      <c r="E99" s="64"/>
      <c r="F99" s="64"/>
      <c r="G99" s="66"/>
      <c r="H99" s="67"/>
      <c r="I99" s="36">
        <f t="shared" ref="I99:I139" si="2">H99-E99</f>
        <v>0</v>
      </c>
      <c r="K99" s="68" t="s">
        <v>51</v>
      </c>
      <c r="L99" s="16">
        <f>+E98</f>
        <v>12336814.48</v>
      </c>
      <c r="M99" s="20">
        <f t="shared" ref="M99:M106" si="3">L99/$L$107</f>
        <v>0.20157113404048008</v>
      </c>
      <c r="P99" s="4"/>
      <c r="Q99" s="3"/>
    </row>
    <row r="100" spans="1:17" ht="12" x14ac:dyDescent="0.2">
      <c r="A100" s="69" t="s">
        <v>54</v>
      </c>
      <c r="B100" s="64">
        <v>478475.02999999997</v>
      </c>
      <c r="C100" s="64">
        <v>718.25</v>
      </c>
      <c r="D100" s="70">
        <v>0</v>
      </c>
      <c r="E100" s="64">
        <f>B100+C100-D100</f>
        <v>479193.27999999997</v>
      </c>
      <c r="F100" s="64">
        <f>E100-B100</f>
        <v>718.25</v>
      </c>
      <c r="G100" s="66">
        <f t="shared" ref="G100:G105" si="4">+F100/B100</f>
        <v>1.5011232665579227E-3</v>
      </c>
      <c r="H100" s="61">
        <v>480103.42</v>
      </c>
      <c r="I100" s="36">
        <f t="shared" si="2"/>
        <v>910.14000000001397</v>
      </c>
      <c r="K100" s="68" t="s">
        <v>55</v>
      </c>
      <c r="L100" s="16">
        <f>+E101</f>
        <v>27274735.169999994</v>
      </c>
      <c r="M100" s="20">
        <f t="shared" si="3"/>
        <v>0.44564172605363395</v>
      </c>
      <c r="P100" s="4"/>
      <c r="Q100" s="3"/>
    </row>
    <row r="101" spans="1:17" ht="12" x14ac:dyDescent="0.2">
      <c r="A101" s="69" t="s">
        <v>55</v>
      </c>
      <c r="B101" s="64">
        <v>29328763.409999996</v>
      </c>
      <c r="C101" s="70">
        <v>43367.08</v>
      </c>
      <c r="D101" s="64">
        <v>2097395.3200000003</v>
      </c>
      <c r="E101" s="64">
        <f>B101+C101-D101</f>
        <v>27274735.169999994</v>
      </c>
      <c r="F101" s="64">
        <f>E101-B101</f>
        <v>-2054028.2400000021</v>
      </c>
      <c r="G101" s="66">
        <f t="shared" si="4"/>
        <v>-7.0034600889434584E-2</v>
      </c>
      <c r="H101" s="61">
        <v>25839236.589999996</v>
      </c>
      <c r="I101" s="36">
        <f t="shared" si="2"/>
        <v>-1435498.5799999982</v>
      </c>
      <c r="K101" s="68" t="s">
        <v>56</v>
      </c>
      <c r="L101" s="16">
        <f>+E102</f>
        <v>2391007.87</v>
      </c>
      <c r="M101" s="20">
        <f t="shared" si="3"/>
        <v>3.9066662519481508E-2</v>
      </c>
      <c r="P101" s="4"/>
      <c r="Q101" s="3"/>
    </row>
    <row r="102" spans="1:17" ht="12" x14ac:dyDescent="0.2">
      <c r="A102" s="69" t="s">
        <v>56</v>
      </c>
      <c r="B102" s="64">
        <v>2448387.9500000002</v>
      </c>
      <c r="C102" s="65">
        <v>3695.38</v>
      </c>
      <c r="D102" s="71">
        <v>61075.46</v>
      </c>
      <c r="E102" s="64">
        <f>B102+C102-D102</f>
        <v>2391007.87</v>
      </c>
      <c r="F102" s="64">
        <f>E102-B102</f>
        <v>-57380.080000000075</v>
      </c>
      <c r="G102" s="66">
        <f t="shared" si="4"/>
        <v>-2.3435861134670291E-2</v>
      </c>
      <c r="H102" s="61">
        <v>2465852.7399999998</v>
      </c>
      <c r="I102" s="36">
        <f t="shared" si="2"/>
        <v>74844.869999999646</v>
      </c>
      <c r="K102" s="72" t="s">
        <v>57</v>
      </c>
      <c r="L102" s="16">
        <f>+E112</f>
        <v>1964819.2900000003</v>
      </c>
      <c r="M102" s="20">
        <f t="shared" si="3"/>
        <v>3.2103169996758427E-2</v>
      </c>
      <c r="P102" s="4"/>
      <c r="Q102" s="3"/>
    </row>
    <row r="103" spans="1:17" ht="12" x14ac:dyDescent="0.2">
      <c r="A103" s="69" t="s">
        <v>58</v>
      </c>
      <c r="B103" s="64">
        <v>0.76</v>
      </c>
      <c r="C103" s="65">
        <v>0</v>
      </c>
      <c r="D103" s="65">
        <v>0</v>
      </c>
      <c r="E103" s="64">
        <f>B103+C103-D103</f>
        <v>0.76</v>
      </c>
      <c r="F103" s="64">
        <f>E103-B103</f>
        <v>0</v>
      </c>
      <c r="G103" s="66">
        <f t="shared" si="4"/>
        <v>0</v>
      </c>
      <c r="H103" s="61">
        <v>0</v>
      </c>
      <c r="I103" s="36">
        <f t="shared" si="2"/>
        <v>-0.76</v>
      </c>
      <c r="K103" s="72" t="s">
        <v>59</v>
      </c>
      <c r="L103" s="16">
        <f>+E120</f>
        <v>1167803.1600000001</v>
      </c>
      <c r="M103" s="20">
        <f t="shared" si="3"/>
        <v>1.908072847158971E-2</v>
      </c>
      <c r="P103" s="4"/>
      <c r="Q103" s="3"/>
    </row>
    <row r="104" spans="1:17" ht="12" x14ac:dyDescent="0.2">
      <c r="A104" s="73" t="s">
        <v>60</v>
      </c>
      <c r="B104" s="64">
        <v>324743.7</v>
      </c>
      <c r="C104" s="65">
        <v>0</v>
      </c>
      <c r="D104" s="65">
        <v>324743.7</v>
      </c>
      <c r="E104" s="64">
        <f>B104+C104-D104</f>
        <v>0</v>
      </c>
      <c r="F104" s="64">
        <f>E104-B104</f>
        <v>-324743.7</v>
      </c>
      <c r="G104" s="66">
        <f t="shared" si="4"/>
        <v>-1</v>
      </c>
      <c r="H104" s="61">
        <v>-865.34999999999991</v>
      </c>
      <c r="I104" s="36">
        <f t="shared" si="2"/>
        <v>-865.34999999999991</v>
      </c>
      <c r="K104" s="72" t="s">
        <v>61</v>
      </c>
      <c r="L104" s="16">
        <f>+E128</f>
        <v>1942937.0899999996</v>
      </c>
      <c r="M104" s="20">
        <f t="shared" si="3"/>
        <v>3.1745636868862941E-2</v>
      </c>
      <c r="P104" s="4"/>
      <c r="Q104" s="3"/>
    </row>
    <row r="105" spans="1:17" ht="12" x14ac:dyDescent="0.2">
      <c r="A105" s="58" t="s">
        <v>62</v>
      </c>
      <c r="B105" s="59">
        <f>SUM(B100:B104)</f>
        <v>32580370.849999998</v>
      </c>
      <c r="C105" s="59">
        <f>SUM(C100:C104)</f>
        <v>47780.71</v>
      </c>
      <c r="D105" s="59">
        <f>SUM(D100:D104)</f>
        <v>2483214.4800000004</v>
      </c>
      <c r="E105" s="59">
        <f>SUM(E100:E104)</f>
        <v>30144937.079999998</v>
      </c>
      <c r="F105" s="59">
        <f>SUM(F100:F104)</f>
        <v>-2435433.7700000023</v>
      </c>
      <c r="G105" s="60">
        <f t="shared" si="4"/>
        <v>-7.475156686253627E-2</v>
      </c>
      <c r="H105" s="67"/>
      <c r="I105" s="36"/>
      <c r="K105" s="72" t="s">
        <v>63</v>
      </c>
      <c r="L105" s="16">
        <f>+E136</f>
        <v>3264159.7799999993</v>
      </c>
      <c r="M105" s="20">
        <f t="shared" si="3"/>
        <v>5.3333086074252432E-2</v>
      </c>
      <c r="P105" s="4"/>
      <c r="Q105" s="3"/>
    </row>
    <row r="106" spans="1:17" s="27" customFormat="1" ht="12" x14ac:dyDescent="0.2">
      <c r="A106" s="63" t="s">
        <v>64</v>
      </c>
      <c r="B106" s="65"/>
      <c r="C106" s="65"/>
      <c r="D106" s="65"/>
      <c r="E106" s="65"/>
      <c r="F106" s="65"/>
      <c r="G106" s="74"/>
      <c r="H106" s="67"/>
      <c r="I106" s="36">
        <f t="shared" si="2"/>
        <v>0</v>
      </c>
      <c r="K106" s="68" t="s">
        <v>65</v>
      </c>
      <c r="L106" s="16">
        <f>+E140-L102-L103-L104-L105+E105-L101-L100</f>
        <v>10861002.780000009</v>
      </c>
      <c r="M106" s="20">
        <f t="shared" si="3"/>
        <v>0.17745785597494115</v>
      </c>
      <c r="P106" s="75"/>
    </row>
    <row r="107" spans="1:17" ht="12" x14ac:dyDescent="0.2">
      <c r="A107" s="69" t="s">
        <v>66</v>
      </c>
      <c r="B107" s="64">
        <v>244288.46000000017</v>
      </c>
      <c r="C107" s="64">
        <v>173381.23</v>
      </c>
      <c r="D107" s="64">
        <v>355504.40999999992</v>
      </c>
      <c r="E107" s="64">
        <f t="shared" ref="E107:E139" si="5">B107+C107-D107</f>
        <v>62165.280000000261</v>
      </c>
      <c r="F107" s="64">
        <f t="shared" ref="F107:F139" si="6">E107-B107</f>
        <v>-182123.17999999991</v>
      </c>
      <c r="G107" s="66">
        <f>+F107/B107</f>
        <v>-0.74552510585231813</v>
      </c>
      <c r="H107" s="61">
        <v>173287.73000000021</v>
      </c>
      <c r="I107" s="36">
        <f t="shared" si="2"/>
        <v>111122.44999999995</v>
      </c>
      <c r="K107" s="76"/>
      <c r="L107" s="16">
        <f>SUM(L99:L106)</f>
        <v>61203279.61999999</v>
      </c>
      <c r="M107" s="20">
        <f>SUM(M99:M106)</f>
        <v>1.0000000000000002</v>
      </c>
      <c r="P107" s="4"/>
      <c r="Q107" s="3"/>
    </row>
    <row r="108" spans="1:17" ht="12" x14ac:dyDescent="0.2">
      <c r="A108" s="77" t="s">
        <v>67</v>
      </c>
      <c r="B108" s="64">
        <v>27323.360000000033</v>
      </c>
      <c r="C108" s="64">
        <v>42.38</v>
      </c>
      <c r="D108" s="64">
        <v>452.72</v>
      </c>
      <c r="E108" s="64">
        <f t="shared" si="5"/>
        <v>26913.020000000033</v>
      </c>
      <c r="F108" s="64">
        <f t="shared" si="6"/>
        <v>-410.34000000000015</v>
      </c>
      <c r="G108" s="66">
        <f>+F108/B108</f>
        <v>-1.5017918733274372E-2</v>
      </c>
      <c r="H108" s="61">
        <v>27099.820000000007</v>
      </c>
      <c r="I108" s="36">
        <f t="shared" si="2"/>
        <v>186.79999999997381</v>
      </c>
      <c r="K108" s="76"/>
      <c r="P108" s="4"/>
      <c r="Q108" s="3"/>
    </row>
    <row r="109" spans="1:17" ht="12" x14ac:dyDescent="0.2">
      <c r="A109" s="69" t="s">
        <v>68</v>
      </c>
      <c r="B109" s="64">
        <v>27585.519999999997</v>
      </c>
      <c r="C109" s="64">
        <v>41.41</v>
      </c>
      <c r="D109" s="64">
        <v>97.84</v>
      </c>
      <c r="E109" s="64">
        <f t="shared" si="5"/>
        <v>27529.089999999997</v>
      </c>
      <c r="F109" s="64">
        <f t="shared" si="6"/>
        <v>-56.430000000000291</v>
      </c>
      <c r="G109" s="66">
        <f>+F109/B109</f>
        <v>-2.0456384363970771E-3</v>
      </c>
      <c r="H109" s="61">
        <v>27580.48</v>
      </c>
      <c r="I109" s="36">
        <f t="shared" si="2"/>
        <v>51.390000000003056</v>
      </c>
      <c r="K109" s="76"/>
      <c r="P109" s="4"/>
      <c r="Q109" s="3"/>
    </row>
    <row r="110" spans="1:17" ht="12" x14ac:dyDescent="0.2">
      <c r="A110" s="69" t="s">
        <v>69</v>
      </c>
      <c r="B110" s="64">
        <v>21281.4</v>
      </c>
      <c r="C110" s="64">
        <v>0</v>
      </c>
      <c r="D110" s="64">
        <v>4355</v>
      </c>
      <c r="E110" s="64">
        <f t="shared" si="5"/>
        <v>16926.400000000001</v>
      </c>
      <c r="F110" s="64">
        <f t="shared" si="6"/>
        <v>-4355</v>
      </c>
      <c r="G110" s="66">
        <f>+F110/B110</f>
        <v>-0.2046387925606398</v>
      </c>
      <c r="H110" s="61">
        <v>34452</v>
      </c>
      <c r="I110" s="36">
        <f t="shared" si="2"/>
        <v>17525.599999999999</v>
      </c>
      <c r="K110" s="76"/>
      <c r="L110" s="29"/>
      <c r="P110" s="4"/>
      <c r="Q110" s="3"/>
    </row>
    <row r="111" spans="1:17" ht="12" x14ac:dyDescent="0.2">
      <c r="A111" s="78" t="s">
        <v>70</v>
      </c>
      <c r="B111" s="64">
        <v>0</v>
      </c>
      <c r="C111" s="64">
        <v>0</v>
      </c>
      <c r="D111" s="64">
        <v>0</v>
      </c>
      <c r="E111" s="64">
        <f t="shared" si="5"/>
        <v>0</v>
      </c>
      <c r="F111" s="64">
        <f t="shared" si="6"/>
        <v>0</v>
      </c>
      <c r="G111" s="66">
        <v>0</v>
      </c>
      <c r="H111" s="61">
        <v>0</v>
      </c>
      <c r="I111" s="36">
        <f t="shared" si="2"/>
        <v>0</v>
      </c>
      <c r="K111" s="76"/>
      <c r="P111" s="4"/>
      <c r="Q111" s="3"/>
    </row>
    <row r="112" spans="1:17" ht="12" x14ac:dyDescent="0.2">
      <c r="A112" s="69" t="s">
        <v>57</v>
      </c>
      <c r="B112" s="64">
        <v>1991868.5700000003</v>
      </c>
      <c r="C112" s="64">
        <v>3038.58</v>
      </c>
      <c r="D112" s="64">
        <v>30087.86</v>
      </c>
      <c r="E112" s="64">
        <f t="shared" si="5"/>
        <v>1964819.2900000003</v>
      </c>
      <c r="F112" s="64">
        <f t="shared" si="6"/>
        <v>-27049.280000000028</v>
      </c>
      <c r="G112" s="66">
        <f t="shared" ref="G112:G123" si="7">+F112/B112</f>
        <v>-1.3579851807190282E-2</v>
      </c>
      <c r="H112" s="61">
        <v>1968644.1500000004</v>
      </c>
      <c r="I112" s="36">
        <f t="shared" si="2"/>
        <v>3824.8600000001024</v>
      </c>
      <c r="K112" s="76"/>
      <c r="P112" s="4"/>
      <c r="Q112" s="3"/>
    </row>
    <row r="113" spans="1:17" ht="12" x14ac:dyDescent="0.2">
      <c r="A113" s="69" t="s">
        <v>71</v>
      </c>
      <c r="B113" s="64">
        <v>423795.62000000011</v>
      </c>
      <c r="C113" s="64">
        <v>42330.420000000006</v>
      </c>
      <c r="D113" s="64">
        <v>25670.629999999997</v>
      </c>
      <c r="E113" s="64">
        <f t="shared" si="5"/>
        <v>440455.41000000009</v>
      </c>
      <c r="F113" s="64">
        <f t="shared" si="6"/>
        <v>16659.789999999979</v>
      </c>
      <c r="G113" s="66">
        <f t="shared" si="7"/>
        <v>3.9310906516683619E-2</v>
      </c>
      <c r="H113" s="61">
        <v>439896.35000000003</v>
      </c>
      <c r="I113" s="36">
        <f t="shared" si="2"/>
        <v>-559.06000000005588</v>
      </c>
      <c r="K113" s="76"/>
      <c r="P113" s="4"/>
      <c r="Q113" s="3"/>
    </row>
    <row r="114" spans="1:17" ht="12" x14ac:dyDescent="0.2">
      <c r="A114" s="69" t="s">
        <v>72</v>
      </c>
      <c r="B114" s="64">
        <v>84143.91</v>
      </c>
      <c r="C114" s="64">
        <v>119.32</v>
      </c>
      <c r="D114" s="64">
        <v>0</v>
      </c>
      <c r="E114" s="64">
        <f t="shared" si="5"/>
        <v>84263.23000000001</v>
      </c>
      <c r="F114" s="64">
        <f t="shared" si="6"/>
        <v>119.32000000000698</v>
      </c>
      <c r="G114" s="66">
        <f t="shared" si="7"/>
        <v>1.4180467724878363E-3</v>
      </c>
      <c r="H114" s="61">
        <v>84434.420000000013</v>
      </c>
      <c r="I114" s="36">
        <f t="shared" si="2"/>
        <v>171.19000000000233</v>
      </c>
      <c r="K114" s="10"/>
      <c r="L114" s="11" t="s">
        <v>73</v>
      </c>
      <c r="M114" s="11" t="s">
        <v>74</v>
      </c>
      <c r="P114" s="4"/>
      <c r="Q114" s="3"/>
    </row>
    <row r="115" spans="1:17" ht="12.75" thickBot="1" x14ac:dyDescent="0.25">
      <c r="A115" s="69" t="s">
        <v>75</v>
      </c>
      <c r="B115" s="64">
        <v>579274.90000000014</v>
      </c>
      <c r="C115" s="64">
        <v>44908.69</v>
      </c>
      <c r="D115" s="64">
        <v>0</v>
      </c>
      <c r="E115" s="64">
        <f t="shared" si="5"/>
        <v>624183.59000000008</v>
      </c>
      <c r="F115" s="64">
        <f t="shared" si="6"/>
        <v>44908.689999999944</v>
      </c>
      <c r="G115" s="66">
        <f t="shared" si="7"/>
        <v>7.7525696349004483E-2</v>
      </c>
      <c r="H115" s="61">
        <v>626530.31000000006</v>
      </c>
      <c r="I115" s="36">
        <f t="shared" si="2"/>
        <v>2346.7199999999721</v>
      </c>
      <c r="K115" s="79" t="s">
        <v>76</v>
      </c>
      <c r="L115" s="79" t="s">
        <v>76</v>
      </c>
      <c r="M115" s="79" t="s">
        <v>77</v>
      </c>
      <c r="P115" s="4"/>
      <c r="Q115" s="3"/>
    </row>
    <row r="116" spans="1:17" ht="12" x14ac:dyDescent="0.2">
      <c r="A116" s="69" t="s">
        <v>78</v>
      </c>
      <c r="B116" s="64">
        <v>2365509.06</v>
      </c>
      <c r="C116" s="64">
        <v>56688.869999999995</v>
      </c>
      <c r="D116" s="64">
        <v>82934.13</v>
      </c>
      <c r="E116" s="64">
        <f t="shared" si="5"/>
        <v>2339263.8000000003</v>
      </c>
      <c r="F116" s="64">
        <f t="shared" si="6"/>
        <v>-26245.259999999776</v>
      </c>
      <c r="G116" s="66">
        <f t="shared" si="7"/>
        <v>-1.1094973358503972E-2</v>
      </c>
      <c r="H116" s="61">
        <v>2341874.9500000002</v>
      </c>
      <c r="I116" s="36">
        <f t="shared" si="2"/>
        <v>2611.1499999999069</v>
      </c>
      <c r="K116" s="80" t="s">
        <v>79</v>
      </c>
      <c r="L116" s="81" t="s">
        <v>80</v>
      </c>
      <c r="M116" s="82">
        <f>H170+H174</f>
        <v>4889882.6500000004</v>
      </c>
      <c r="P116" s="4"/>
      <c r="Q116" s="3"/>
    </row>
    <row r="117" spans="1:17" ht="12" x14ac:dyDescent="0.2">
      <c r="A117" s="69" t="s">
        <v>81</v>
      </c>
      <c r="B117" s="64">
        <v>76065.630000000019</v>
      </c>
      <c r="C117" s="64">
        <v>20405.5</v>
      </c>
      <c r="D117" s="64">
        <v>0</v>
      </c>
      <c r="E117" s="64">
        <f t="shared" si="5"/>
        <v>96471.130000000019</v>
      </c>
      <c r="F117" s="64">
        <f t="shared" si="6"/>
        <v>20405.5</v>
      </c>
      <c r="G117" s="66">
        <f t="shared" si="7"/>
        <v>0.26826176290132608</v>
      </c>
      <c r="H117" s="61">
        <v>96657.069999999992</v>
      </c>
      <c r="I117" s="36">
        <f t="shared" si="2"/>
        <v>185.93999999997322</v>
      </c>
      <c r="K117" s="80" t="s">
        <v>79</v>
      </c>
      <c r="L117" s="81" t="s">
        <v>82</v>
      </c>
      <c r="M117" s="82">
        <f>H172</f>
        <v>3827591.6399999997</v>
      </c>
      <c r="P117" s="4"/>
      <c r="Q117" s="3"/>
    </row>
    <row r="118" spans="1:17" ht="22.5" x14ac:dyDescent="0.2">
      <c r="A118" s="69" t="s">
        <v>83</v>
      </c>
      <c r="B118" s="64">
        <v>2252627.79</v>
      </c>
      <c r="C118" s="64">
        <v>36407.619999999995</v>
      </c>
      <c r="D118" s="64">
        <v>0</v>
      </c>
      <c r="E118" s="64">
        <f t="shared" si="5"/>
        <v>2289035.41</v>
      </c>
      <c r="F118" s="64">
        <f t="shared" si="6"/>
        <v>36407.620000000112</v>
      </c>
      <c r="G118" s="66">
        <f t="shared" si="7"/>
        <v>1.6162288400073457E-2</v>
      </c>
      <c r="H118" s="61">
        <v>2122894.58</v>
      </c>
      <c r="I118" s="36">
        <f t="shared" si="2"/>
        <v>-166140.83000000007</v>
      </c>
      <c r="K118" s="80" t="s">
        <v>84</v>
      </c>
      <c r="L118" s="81" t="s">
        <v>85</v>
      </c>
      <c r="M118" s="82">
        <f>H176</f>
        <v>28640545.519999996</v>
      </c>
      <c r="P118" s="4"/>
      <c r="Q118" s="3"/>
    </row>
    <row r="119" spans="1:17" ht="22.5" x14ac:dyDescent="0.2">
      <c r="A119" s="69" t="s">
        <v>86</v>
      </c>
      <c r="B119" s="64">
        <v>19860.400000000001</v>
      </c>
      <c r="C119" s="64">
        <v>32856.980000000003</v>
      </c>
      <c r="D119" s="64">
        <v>47592.6</v>
      </c>
      <c r="E119" s="64">
        <f t="shared" si="5"/>
        <v>5124.7800000000061</v>
      </c>
      <c r="F119" s="64">
        <f t="shared" si="6"/>
        <v>-14735.619999999995</v>
      </c>
      <c r="G119" s="66">
        <f t="shared" si="7"/>
        <v>-0.74195987996213542</v>
      </c>
      <c r="H119" s="61">
        <v>5124.7800000000061</v>
      </c>
      <c r="I119" s="36">
        <f t="shared" si="2"/>
        <v>0</v>
      </c>
      <c r="K119" s="14" t="s">
        <v>87</v>
      </c>
      <c r="L119" s="81" t="s">
        <v>88</v>
      </c>
      <c r="M119" s="83">
        <f>SUM(H178:H178)</f>
        <v>250000</v>
      </c>
      <c r="P119" s="4"/>
      <c r="Q119" s="3"/>
    </row>
    <row r="120" spans="1:17" ht="33.75" x14ac:dyDescent="0.2">
      <c r="A120" s="69" t="s">
        <v>59</v>
      </c>
      <c r="B120" s="64">
        <v>1177122.2400000002</v>
      </c>
      <c r="C120" s="65">
        <v>1763.92</v>
      </c>
      <c r="D120" s="65">
        <v>11083</v>
      </c>
      <c r="E120" s="64">
        <f t="shared" si="5"/>
        <v>1167803.1600000001</v>
      </c>
      <c r="F120" s="64">
        <f t="shared" si="6"/>
        <v>-9319.0800000000745</v>
      </c>
      <c r="G120" s="66">
        <f t="shared" si="7"/>
        <v>-7.9168328346256311E-3</v>
      </c>
      <c r="H120" s="61">
        <v>1170162.4799999997</v>
      </c>
      <c r="I120" s="36">
        <f t="shared" si="2"/>
        <v>2359.3199999995995</v>
      </c>
      <c r="K120" s="3" t="s">
        <v>89</v>
      </c>
      <c r="L120" s="84" t="s">
        <v>90</v>
      </c>
      <c r="M120" s="83">
        <f>SUM(H180:H273)</f>
        <v>23860524.190000035</v>
      </c>
      <c r="P120" s="4"/>
      <c r="Q120" s="3"/>
    </row>
    <row r="121" spans="1:17" ht="12" x14ac:dyDescent="0.2">
      <c r="A121" s="69" t="s">
        <v>91</v>
      </c>
      <c r="B121" s="64">
        <v>763965.46</v>
      </c>
      <c r="C121" s="65">
        <v>1139.78</v>
      </c>
      <c r="D121" s="65">
        <v>5666.73</v>
      </c>
      <c r="E121" s="64">
        <f t="shared" si="5"/>
        <v>759438.51</v>
      </c>
      <c r="F121" s="64">
        <f t="shared" si="6"/>
        <v>-4526.9499999999534</v>
      </c>
      <c r="G121" s="66">
        <f t="shared" si="7"/>
        <v>-5.9255951178734624E-3</v>
      </c>
      <c r="H121" s="61">
        <v>760902.23</v>
      </c>
      <c r="I121" s="36">
        <f t="shared" si="2"/>
        <v>1463.7199999999721</v>
      </c>
      <c r="J121" s="76"/>
      <c r="L121" s="84"/>
      <c r="M121" s="83">
        <f>SUM(M116:M120)</f>
        <v>61468544.00000003</v>
      </c>
      <c r="P121" s="4"/>
      <c r="Q121" s="3"/>
    </row>
    <row r="122" spans="1:17" ht="12" x14ac:dyDescent="0.2">
      <c r="A122" s="78" t="s">
        <v>92</v>
      </c>
      <c r="B122" s="64">
        <v>84408.739999999991</v>
      </c>
      <c r="C122" s="65">
        <v>137.82</v>
      </c>
      <c r="D122" s="65">
        <v>0</v>
      </c>
      <c r="E122" s="64">
        <f t="shared" si="5"/>
        <v>84546.559999999998</v>
      </c>
      <c r="F122" s="64">
        <f t="shared" si="6"/>
        <v>137.82000000000698</v>
      </c>
      <c r="G122" s="66">
        <f t="shared" si="7"/>
        <v>1.6327693080124997E-3</v>
      </c>
      <c r="H122" s="61">
        <v>99542.47</v>
      </c>
      <c r="I122" s="36">
        <f t="shared" si="2"/>
        <v>14995.910000000003</v>
      </c>
      <c r="J122" s="76"/>
      <c r="M122" s="85"/>
      <c r="P122" s="4"/>
      <c r="Q122" s="3"/>
    </row>
    <row r="123" spans="1:17" ht="12" x14ac:dyDescent="0.2">
      <c r="A123" s="78" t="s">
        <v>93</v>
      </c>
      <c r="B123" s="64">
        <v>171517.46000000002</v>
      </c>
      <c r="C123" s="65">
        <v>245.64</v>
      </c>
      <c r="D123" s="65">
        <v>5965.16</v>
      </c>
      <c r="E123" s="64">
        <f t="shared" si="5"/>
        <v>165797.94000000003</v>
      </c>
      <c r="F123" s="64">
        <f t="shared" si="6"/>
        <v>-5719.5199999999895</v>
      </c>
      <c r="G123" s="66">
        <f t="shared" si="7"/>
        <v>-3.3346575911280339E-2</v>
      </c>
      <c r="H123" s="61">
        <v>167399.63000000003</v>
      </c>
      <c r="I123" s="36">
        <f t="shared" si="2"/>
        <v>1601.6900000000023</v>
      </c>
      <c r="J123" s="76"/>
      <c r="P123" s="4"/>
      <c r="Q123" s="3"/>
    </row>
    <row r="124" spans="1:17" ht="12" x14ac:dyDescent="0.2">
      <c r="A124" s="78" t="s">
        <v>94</v>
      </c>
      <c r="B124" s="64">
        <v>0</v>
      </c>
      <c r="C124" s="65">
        <v>0</v>
      </c>
      <c r="D124" s="65">
        <v>0</v>
      </c>
      <c r="E124" s="64">
        <f t="shared" si="5"/>
        <v>0</v>
      </c>
      <c r="F124" s="64">
        <f t="shared" si="6"/>
        <v>0</v>
      </c>
      <c r="G124" s="66">
        <v>0</v>
      </c>
      <c r="H124" s="61">
        <v>0</v>
      </c>
      <c r="I124" s="36">
        <f t="shared" si="2"/>
        <v>0</v>
      </c>
      <c r="J124" s="76"/>
      <c r="P124" s="4"/>
      <c r="Q124" s="3"/>
    </row>
    <row r="125" spans="1:17" ht="12" x14ac:dyDescent="0.2">
      <c r="A125" s="78" t="s">
        <v>95</v>
      </c>
      <c r="B125" s="64">
        <v>86180.47</v>
      </c>
      <c r="C125" s="65">
        <v>129.37</v>
      </c>
      <c r="D125" s="65">
        <v>0</v>
      </c>
      <c r="E125" s="64">
        <f t="shared" si="5"/>
        <v>86309.84</v>
      </c>
      <c r="F125" s="64">
        <f t="shared" si="6"/>
        <v>129.36999999999534</v>
      </c>
      <c r="G125" s="66">
        <f>+F125/B125</f>
        <v>1.5011521751969483E-3</v>
      </c>
      <c r="H125" s="61">
        <v>86473.45</v>
      </c>
      <c r="I125" s="36">
        <f t="shared" si="2"/>
        <v>163.61000000000058</v>
      </c>
      <c r="J125" s="76"/>
      <c r="P125" s="4"/>
      <c r="Q125" s="3"/>
    </row>
    <row r="126" spans="1:17" ht="12" x14ac:dyDescent="0.2">
      <c r="A126" s="78" t="s">
        <v>96</v>
      </c>
      <c r="B126" s="64">
        <v>883841.05000000016</v>
      </c>
      <c r="C126" s="65">
        <v>1327.46</v>
      </c>
      <c r="D126" s="65">
        <v>1517.95</v>
      </c>
      <c r="E126" s="64">
        <f t="shared" si="5"/>
        <v>883650.56000000017</v>
      </c>
      <c r="F126" s="64">
        <f t="shared" si="6"/>
        <v>-190.48999999999069</v>
      </c>
      <c r="G126" s="66">
        <f>+F126/B126</f>
        <v>-2.1552517842432262E-4</v>
      </c>
      <c r="H126" s="61">
        <v>885325.47</v>
      </c>
      <c r="I126" s="36">
        <f t="shared" si="2"/>
        <v>1674.9099999997998</v>
      </c>
      <c r="J126" s="76"/>
      <c r="P126" s="4"/>
      <c r="Q126" s="3"/>
    </row>
    <row r="127" spans="1:17" ht="12" x14ac:dyDescent="0.2">
      <c r="A127" s="78" t="s">
        <v>97</v>
      </c>
      <c r="B127" s="64">
        <v>0</v>
      </c>
      <c r="C127" s="65">
        <v>187787.65</v>
      </c>
      <c r="D127" s="65">
        <v>0</v>
      </c>
      <c r="E127" s="64">
        <f t="shared" si="5"/>
        <v>187787.65</v>
      </c>
      <c r="F127" s="64">
        <f t="shared" si="6"/>
        <v>187787.65</v>
      </c>
      <c r="G127" s="66">
        <v>0</v>
      </c>
      <c r="H127" s="61">
        <v>187787.65</v>
      </c>
      <c r="I127" s="36">
        <f t="shared" si="2"/>
        <v>0</v>
      </c>
      <c r="J127" s="76"/>
      <c r="P127" s="4"/>
      <c r="Q127" s="3"/>
    </row>
    <row r="128" spans="1:17" ht="12" x14ac:dyDescent="0.2">
      <c r="A128" s="69" t="s">
        <v>61</v>
      </c>
      <c r="B128" s="64">
        <v>2308344.9999999995</v>
      </c>
      <c r="C128" s="65">
        <v>3514.68</v>
      </c>
      <c r="D128" s="65">
        <v>368922.59</v>
      </c>
      <c r="E128" s="64">
        <f t="shared" si="5"/>
        <v>1942937.0899999996</v>
      </c>
      <c r="F128" s="64">
        <f t="shared" si="6"/>
        <v>-365407.90999999992</v>
      </c>
      <c r="G128" s="66">
        <f>+F128/B128</f>
        <v>-0.15829865553026085</v>
      </c>
      <c r="H128" s="61">
        <v>1947549.1700000002</v>
      </c>
      <c r="I128" s="36">
        <f t="shared" si="2"/>
        <v>4612.0800000005402</v>
      </c>
      <c r="J128" s="76"/>
      <c r="P128" s="4"/>
      <c r="Q128" s="3"/>
    </row>
    <row r="129" spans="1:17" ht="12" x14ac:dyDescent="0.2">
      <c r="A129" s="69" t="s">
        <v>98</v>
      </c>
      <c r="B129" s="64">
        <v>140604.16</v>
      </c>
      <c r="C129" s="65">
        <v>211.06</v>
      </c>
      <c r="D129" s="65">
        <v>0</v>
      </c>
      <c r="E129" s="64">
        <f t="shared" si="5"/>
        <v>140815.22</v>
      </c>
      <c r="F129" s="64">
        <f t="shared" si="6"/>
        <v>211.05999999999767</v>
      </c>
      <c r="G129" s="66">
        <f>+F129/B129</f>
        <v>1.5010935665061237E-3</v>
      </c>
      <c r="H129" s="61">
        <v>141044.94</v>
      </c>
      <c r="I129" s="36">
        <f t="shared" si="2"/>
        <v>229.72000000000116</v>
      </c>
      <c r="J129" s="76"/>
      <c r="P129" s="4"/>
      <c r="Q129" s="3"/>
    </row>
    <row r="130" spans="1:17" ht="12" x14ac:dyDescent="0.2">
      <c r="A130" s="69" t="s">
        <v>99</v>
      </c>
      <c r="B130" s="64">
        <v>592475.84000000008</v>
      </c>
      <c r="C130" s="65">
        <v>889.37</v>
      </c>
      <c r="D130" s="65">
        <v>0</v>
      </c>
      <c r="E130" s="64">
        <f t="shared" si="5"/>
        <v>593365.21000000008</v>
      </c>
      <c r="F130" s="64">
        <f t="shared" si="6"/>
        <v>889.36999999999534</v>
      </c>
      <c r="G130" s="66">
        <f>+F130/B130</f>
        <v>1.5011076232239195E-3</v>
      </c>
      <c r="H130" s="61">
        <v>594490.30999999994</v>
      </c>
      <c r="I130" s="36">
        <f t="shared" si="2"/>
        <v>1125.0999999998603</v>
      </c>
      <c r="J130" s="76"/>
      <c r="P130" s="4"/>
      <c r="Q130" s="3"/>
    </row>
    <row r="131" spans="1:17" ht="12" x14ac:dyDescent="0.2">
      <c r="A131" s="69" t="s">
        <v>100</v>
      </c>
      <c r="B131" s="64">
        <v>331293.95999999996</v>
      </c>
      <c r="C131" s="64">
        <v>39697.31</v>
      </c>
      <c r="D131" s="64">
        <v>0</v>
      </c>
      <c r="E131" s="64">
        <f t="shared" si="5"/>
        <v>370991.26999999996</v>
      </c>
      <c r="F131" s="64">
        <f t="shared" si="6"/>
        <v>39697.31</v>
      </c>
      <c r="G131" s="66">
        <f>+F131/B131</f>
        <v>0.11982503393662837</v>
      </c>
      <c r="H131" s="61">
        <v>371545.58</v>
      </c>
      <c r="I131" s="36">
        <f t="shared" si="2"/>
        <v>554.31000000005588</v>
      </c>
      <c r="J131" s="76"/>
      <c r="P131" s="4"/>
      <c r="Q131" s="3"/>
    </row>
    <row r="132" spans="1:17" ht="12" x14ac:dyDescent="0.2">
      <c r="A132" s="69" t="s">
        <v>101</v>
      </c>
      <c r="B132" s="64">
        <v>7440.11</v>
      </c>
      <c r="C132" s="64">
        <v>0</v>
      </c>
      <c r="D132" s="64">
        <v>0</v>
      </c>
      <c r="E132" s="64">
        <f t="shared" si="5"/>
        <v>7440.11</v>
      </c>
      <c r="F132" s="64">
        <f t="shared" si="6"/>
        <v>0</v>
      </c>
      <c r="G132" s="66">
        <f>+F132/B132</f>
        <v>0</v>
      </c>
      <c r="H132" s="61">
        <v>0</v>
      </c>
      <c r="I132" s="36">
        <f t="shared" si="2"/>
        <v>-7440.11</v>
      </c>
      <c r="J132" s="76"/>
      <c r="P132" s="4"/>
      <c r="Q132" s="3"/>
    </row>
    <row r="133" spans="1:17" ht="12" x14ac:dyDescent="0.2">
      <c r="A133" s="69" t="s">
        <v>102</v>
      </c>
      <c r="B133" s="64">
        <v>0</v>
      </c>
      <c r="C133" s="64">
        <v>0</v>
      </c>
      <c r="D133" s="64">
        <v>0</v>
      </c>
      <c r="E133" s="64">
        <f t="shared" si="5"/>
        <v>0</v>
      </c>
      <c r="F133" s="64">
        <f t="shared" si="6"/>
        <v>0</v>
      </c>
      <c r="G133" s="66">
        <v>0</v>
      </c>
      <c r="H133" s="61">
        <v>0</v>
      </c>
      <c r="I133" s="36">
        <f t="shared" si="2"/>
        <v>0</v>
      </c>
      <c r="J133" s="76"/>
      <c r="P133" s="4"/>
      <c r="Q133" s="3"/>
    </row>
    <row r="134" spans="1:17" ht="12" x14ac:dyDescent="0.2">
      <c r="A134" s="69" t="s">
        <v>103</v>
      </c>
      <c r="B134" s="64">
        <v>0</v>
      </c>
      <c r="C134" s="64">
        <v>0</v>
      </c>
      <c r="D134" s="64">
        <v>0</v>
      </c>
      <c r="E134" s="64">
        <f t="shared" si="5"/>
        <v>0</v>
      </c>
      <c r="F134" s="64">
        <f t="shared" si="6"/>
        <v>0</v>
      </c>
      <c r="G134" s="66">
        <v>0</v>
      </c>
      <c r="H134" s="61">
        <v>0</v>
      </c>
      <c r="I134" s="36">
        <f t="shared" si="2"/>
        <v>0</v>
      </c>
      <c r="J134" s="76"/>
      <c r="P134" s="4"/>
      <c r="Q134" s="3"/>
    </row>
    <row r="135" spans="1:17" ht="12" x14ac:dyDescent="0.2">
      <c r="A135" s="69" t="s">
        <v>104</v>
      </c>
      <c r="B135" s="64">
        <v>0</v>
      </c>
      <c r="C135" s="64">
        <v>0</v>
      </c>
      <c r="D135" s="64">
        <v>0</v>
      </c>
      <c r="E135" s="64">
        <f t="shared" si="5"/>
        <v>0</v>
      </c>
      <c r="F135" s="64">
        <f t="shared" si="6"/>
        <v>0</v>
      </c>
      <c r="G135" s="66">
        <v>0</v>
      </c>
      <c r="H135" s="61">
        <v>0</v>
      </c>
      <c r="I135" s="36">
        <f t="shared" si="2"/>
        <v>0</v>
      </c>
      <c r="J135" s="76"/>
      <c r="P135" s="4"/>
      <c r="Q135" s="3"/>
    </row>
    <row r="136" spans="1:17" ht="12" x14ac:dyDescent="0.2">
      <c r="A136" s="69" t="s">
        <v>63</v>
      </c>
      <c r="B136" s="64">
        <v>4192839.1499999994</v>
      </c>
      <c r="C136" s="64">
        <v>6730.88</v>
      </c>
      <c r="D136" s="64">
        <v>935410.25</v>
      </c>
      <c r="E136" s="64">
        <f t="shared" si="5"/>
        <v>3264159.7799999993</v>
      </c>
      <c r="F136" s="64">
        <f t="shared" si="6"/>
        <v>-928679.37000000011</v>
      </c>
      <c r="G136" s="66">
        <f>+F136/B136</f>
        <v>-0.22149177127388733</v>
      </c>
      <c r="H136" s="61">
        <v>3271349.42</v>
      </c>
      <c r="I136" s="36">
        <f t="shared" si="2"/>
        <v>7189.640000000596</v>
      </c>
      <c r="J136" s="76"/>
      <c r="P136" s="4"/>
      <c r="Q136" s="3"/>
    </row>
    <row r="137" spans="1:17" ht="12" x14ac:dyDescent="0.2">
      <c r="A137" s="69" t="s">
        <v>105</v>
      </c>
      <c r="B137" s="64">
        <v>446120.69</v>
      </c>
      <c r="C137" s="65">
        <v>669.84</v>
      </c>
      <c r="D137" s="65">
        <v>3993</v>
      </c>
      <c r="E137" s="64">
        <f t="shared" si="5"/>
        <v>442797.53</v>
      </c>
      <c r="F137" s="64">
        <f t="shared" si="6"/>
        <v>-3323.1599999999744</v>
      </c>
      <c r="G137" s="66">
        <f>+F137/B137</f>
        <v>-7.4490156464161626E-3</v>
      </c>
      <c r="H137" s="61">
        <v>445806.33</v>
      </c>
      <c r="I137" s="36">
        <f t="shared" si="2"/>
        <v>3008.7999999999884</v>
      </c>
      <c r="J137" s="76"/>
      <c r="P137" s="4"/>
      <c r="Q137" s="3"/>
    </row>
    <row r="138" spans="1:17" ht="12" x14ac:dyDescent="0.2">
      <c r="A138" s="69" t="s">
        <v>106</v>
      </c>
      <c r="B138" s="64">
        <v>0</v>
      </c>
      <c r="C138" s="64">
        <v>0</v>
      </c>
      <c r="D138" s="64">
        <v>0</v>
      </c>
      <c r="E138" s="64">
        <f t="shared" si="5"/>
        <v>0</v>
      </c>
      <c r="F138" s="64">
        <f t="shared" si="6"/>
        <v>0</v>
      </c>
      <c r="G138" s="66">
        <v>0</v>
      </c>
      <c r="H138" s="61">
        <v>0</v>
      </c>
      <c r="I138" s="36">
        <f t="shared" si="2"/>
        <v>0</v>
      </c>
      <c r="J138" s="76"/>
      <c r="P138" s="4"/>
      <c r="Q138" s="3"/>
    </row>
    <row r="139" spans="1:17" ht="12" x14ac:dyDescent="0.2">
      <c r="A139" s="69" t="s">
        <v>107</v>
      </c>
      <c r="B139" s="64">
        <v>632258.02000000014</v>
      </c>
      <c r="C139" s="65">
        <v>48574.999999999985</v>
      </c>
      <c r="D139" s="65">
        <v>34295.82</v>
      </c>
      <c r="E139" s="64">
        <f t="shared" si="5"/>
        <v>646537.20000000019</v>
      </c>
      <c r="F139" s="64">
        <f t="shared" si="6"/>
        <v>14279.180000000051</v>
      </c>
      <c r="G139" s="66">
        <f>+F139/B139</f>
        <v>2.2584418937066308E-2</v>
      </c>
      <c r="H139" s="61">
        <v>649339.44999999995</v>
      </c>
      <c r="I139" s="36">
        <f t="shared" si="2"/>
        <v>2802.2499999997672</v>
      </c>
      <c r="J139" s="76"/>
      <c r="P139" s="4"/>
      <c r="Q139" s="3"/>
    </row>
    <row r="140" spans="1:17" ht="12" x14ac:dyDescent="0.2">
      <c r="A140" s="58" t="s">
        <v>62</v>
      </c>
      <c r="B140" s="86">
        <f>SUM(B107:B139)</f>
        <v>19932036.970000003</v>
      </c>
      <c r="C140" s="59">
        <f>SUM(C107:C139)</f>
        <v>703040.78</v>
      </c>
      <c r="D140" s="59">
        <f>SUM(D107:D139)</f>
        <v>1913549.69</v>
      </c>
      <c r="E140" s="86">
        <f>SUM(E107:E139)</f>
        <v>18721528.060000002</v>
      </c>
      <c r="F140" s="86">
        <f>SUM(F107:F139)</f>
        <v>-1210508.9099999997</v>
      </c>
      <c r="G140" s="60">
        <f>+F140/B140</f>
        <v>-6.0731821430090371E-2</v>
      </c>
      <c r="H140" s="61">
        <v>0</v>
      </c>
      <c r="I140" s="76"/>
      <c r="J140" s="76"/>
      <c r="P140" s="4"/>
      <c r="Q140" s="3"/>
    </row>
    <row r="141" spans="1:17" ht="12.75" thickBot="1" x14ac:dyDescent="0.25">
      <c r="A141" s="58" t="s">
        <v>108</v>
      </c>
      <c r="B141" s="87">
        <f>B98+B105+B140</f>
        <v>64936270.810000002</v>
      </c>
      <c r="C141" s="87">
        <f>C98+C105+C140</f>
        <v>7717243</v>
      </c>
      <c r="D141" s="87">
        <f>D98+D105+D140</f>
        <v>11450234.189999999</v>
      </c>
      <c r="E141" s="87">
        <f>E98+E105+E140</f>
        <v>61203279.620000005</v>
      </c>
      <c r="F141" s="87">
        <f>F98+F105+F140</f>
        <v>-3732991.1900000037</v>
      </c>
      <c r="G141" s="60">
        <f>+F141/B141</f>
        <v>-5.7486996765221288E-2</v>
      </c>
      <c r="H141" s="67"/>
      <c r="I141" s="76"/>
      <c r="J141" s="76"/>
      <c r="P141" s="4"/>
      <c r="Q141" s="3"/>
    </row>
    <row r="142" spans="1:17" ht="12.75" thickTop="1" x14ac:dyDescent="0.2">
      <c r="A142" s="45"/>
      <c r="B142" s="88"/>
      <c r="C142" s="45" t="s">
        <v>109</v>
      </c>
      <c r="D142" s="45"/>
      <c r="E142" s="88"/>
      <c r="F142" s="89"/>
      <c r="G142" s="90"/>
      <c r="H142" s="67"/>
      <c r="I142" s="91"/>
      <c r="J142" s="91"/>
      <c r="K142" s="92"/>
    </row>
    <row r="143" spans="1:17" ht="12.75" thickBot="1" x14ac:dyDescent="0.25">
      <c r="A143" s="45"/>
      <c r="B143" s="88"/>
      <c r="C143" s="45" t="s">
        <v>110</v>
      </c>
      <c r="D143" s="45"/>
      <c r="E143" s="93">
        <f>ROUND(E141+E142,2)</f>
        <v>61203279.619999997</v>
      </c>
      <c r="F143" s="70"/>
      <c r="G143" s="70"/>
      <c r="H143" s="94">
        <f>SUM(H98:H142)</f>
        <v>61468543.999999985</v>
      </c>
      <c r="I143" s="94">
        <f>SUM(I98:I142)</f>
        <v>265264.37999999255</v>
      </c>
      <c r="J143" s="29"/>
    </row>
    <row r="144" spans="1:17" ht="12" thickTop="1" x14ac:dyDescent="0.2">
      <c r="B144" s="15"/>
      <c r="E144" s="15"/>
      <c r="F144" s="29"/>
      <c r="G144" s="29"/>
      <c r="H144" s="29"/>
      <c r="I144" s="29"/>
      <c r="J144" s="29"/>
    </row>
    <row r="145" spans="2:10" x14ac:dyDescent="0.2">
      <c r="B145" s="15"/>
      <c r="E145" s="15"/>
      <c r="F145" s="29"/>
      <c r="G145" s="29"/>
      <c r="H145" s="29"/>
      <c r="I145" s="29"/>
      <c r="J145" s="29"/>
    </row>
    <row r="146" spans="2:10" x14ac:dyDescent="0.2">
      <c r="B146" s="15"/>
      <c r="E146" s="15"/>
      <c r="F146" s="29"/>
      <c r="G146" s="29"/>
      <c r="H146" s="29"/>
      <c r="I146" s="29"/>
      <c r="J146" s="29"/>
    </row>
    <row r="147" spans="2:10" x14ac:dyDescent="0.2">
      <c r="B147" s="15"/>
      <c r="E147" s="15"/>
      <c r="F147" s="29"/>
      <c r="G147" s="29"/>
      <c r="H147" s="29"/>
      <c r="I147" s="29"/>
      <c r="J147" s="29"/>
    </row>
    <row r="148" spans="2:10" x14ac:dyDescent="0.2">
      <c r="B148" s="15"/>
      <c r="E148" s="15"/>
      <c r="F148" s="29"/>
      <c r="G148" s="29"/>
      <c r="H148" s="29"/>
      <c r="I148" s="29"/>
      <c r="J148" s="29"/>
    </row>
    <row r="149" spans="2:10" x14ac:dyDescent="0.2">
      <c r="B149" s="15"/>
      <c r="E149" s="15"/>
      <c r="F149" s="29"/>
      <c r="G149" s="29"/>
      <c r="H149" s="29"/>
      <c r="I149" s="29"/>
      <c r="J149" s="29"/>
    </row>
    <row r="150" spans="2:10" x14ac:dyDescent="0.2">
      <c r="B150" s="15"/>
      <c r="E150" s="15"/>
      <c r="F150" s="29"/>
      <c r="G150" s="29"/>
      <c r="H150" s="29"/>
      <c r="I150" s="29"/>
      <c r="J150" s="29"/>
    </row>
    <row r="151" spans="2:10" x14ac:dyDescent="0.2">
      <c r="B151" s="15"/>
      <c r="E151" s="15"/>
      <c r="F151" s="29"/>
      <c r="G151" s="29"/>
      <c r="H151" s="29"/>
      <c r="I151" s="29"/>
      <c r="J151" s="29"/>
    </row>
    <row r="152" spans="2:10" x14ac:dyDescent="0.2">
      <c r="B152" s="15"/>
      <c r="E152" s="15"/>
      <c r="F152" s="29"/>
      <c r="G152" s="29"/>
      <c r="H152" s="29"/>
      <c r="I152" s="29"/>
      <c r="J152" s="29"/>
    </row>
    <row r="153" spans="2:10" x14ac:dyDescent="0.2">
      <c r="B153" s="15"/>
      <c r="E153" s="15"/>
      <c r="F153" s="29"/>
      <c r="G153" s="29"/>
      <c r="H153" s="29"/>
      <c r="I153" s="29"/>
      <c r="J153" s="29"/>
    </row>
    <row r="154" spans="2:10" x14ac:dyDescent="0.2">
      <c r="B154" s="15"/>
      <c r="E154" s="15"/>
      <c r="F154" s="29"/>
      <c r="G154" s="29"/>
      <c r="H154" s="29"/>
      <c r="I154" s="29"/>
      <c r="J154" s="29"/>
    </row>
    <row r="155" spans="2:10" x14ac:dyDescent="0.2">
      <c r="B155" s="15"/>
      <c r="E155" s="15"/>
      <c r="F155" s="29"/>
      <c r="G155" s="29"/>
      <c r="H155" s="29"/>
      <c r="I155" s="29"/>
      <c r="J155" s="29"/>
    </row>
    <row r="156" spans="2:10" x14ac:dyDescent="0.2">
      <c r="B156" s="15"/>
      <c r="E156" s="15"/>
      <c r="F156" s="29"/>
      <c r="G156" s="29"/>
      <c r="H156" s="29"/>
      <c r="I156" s="29"/>
      <c r="J156" s="29"/>
    </row>
    <row r="157" spans="2:10" x14ac:dyDescent="0.2">
      <c r="B157" s="15"/>
      <c r="E157" s="15"/>
      <c r="F157" s="29"/>
      <c r="G157" s="29"/>
      <c r="H157" s="29"/>
      <c r="I157" s="29"/>
      <c r="J157" s="29"/>
    </row>
    <row r="158" spans="2:10" x14ac:dyDescent="0.2">
      <c r="B158" s="15"/>
      <c r="E158" s="15"/>
      <c r="F158" s="29"/>
      <c r="G158" s="29"/>
      <c r="H158" s="29"/>
      <c r="I158" s="29"/>
      <c r="J158" s="29"/>
    </row>
    <row r="159" spans="2:10" x14ac:dyDescent="0.2">
      <c r="B159" s="15"/>
      <c r="E159" s="15"/>
      <c r="F159" s="29"/>
      <c r="G159" s="29"/>
      <c r="H159" s="29"/>
      <c r="I159" s="29"/>
      <c r="J159" s="29"/>
    </row>
    <row r="160" spans="2:10" x14ac:dyDescent="0.2">
      <c r="B160" s="15"/>
      <c r="E160" s="15"/>
      <c r="F160" s="29"/>
      <c r="G160" s="29"/>
      <c r="H160" s="29"/>
      <c r="I160" s="29"/>
      <c r="J160" s="29"/>
    </row>
    <row r="161" spans="1:13" x14ac:dyDescent="0.2">
      <c r="B161" s="15"/>
      <c r="E161" s="15"/>
      <c r="F161" s="29"/>
      <c r="G161" s="29"/>
      <c r="H161" s="29"/>
      <c r="I161" s="29"/>
      <c r="J161" s="29"/>
    </row>
    <row r="162" spans="1:13" x14ac:dyDescent="0.2">
      <c r="A162" s="1" t="s">
        <v>0</v>
      </c>
      <c r="B162" s="1"/>
      <c r="C162" s="1"/>
      <c r="D162" s="1"/>
      <c r="E162" s="1"/>
      <c r="F162" s="1"/>
      <c r="G162" s="1"/>
      <c r="H162" s="1"/>
      <c r="I162" s="1"/>
      <c r="J162" s="95"/>
      <c r="K162" s="2"/>
    </row>
    <row r="163" spans="1:13" x14ac:dyDescent="0.2">
      <c r="A163" s="1" t="s">
        <v>1</v>
      </c>
      <c r="B163" s="1"/>
      <c r="C163" s="1"/>
      <c r="D163" s="1"/>
      <c r="E163" s="1"/>
      <c r="F163" s="1"/>
      <c r="G163" s="1"/>
      <c r="H163" s="1"/>
      <c r="I163" s="1"/>
      <c r="J163" s="95"/>
      <c r="K163" s="2"/>
    </row>
    <row r="164" spans="1:13" ht="12" customHeight="1" x14ac:dyDescent="0.2">
      <c r="A164" s="5" t="s">
        <v>2</v>
      </c>
      <c r="B164" s="5"/>
      <c r="C164" s="5"/>
      <c r="D164" s="5"/>
      <c r="E164" s="5"/>
      <c r="F164" s="5"/>
      <c r="G164" s="5"/>
      <c r="H164" s="5"/>
      <c r="I164" s="5"/>
      <c r="J164" s="96"/>
      <c r="K164" s="6"/>
    </row>
    <row r="165" spans="1:13" x14ac:dyDescent="0.2">
      <c r="A165" s="97"/>
      <c r="B165" s="8"/>
      <c r="C165" s="8"/>
      <c r="D165" s="8"/>
      <c r="E165" s="98"/>
      <c r="F165" s="98"/>
      <c r="G165" s="98"/>
      <c r="H165" s="98"/>
      <c r="I165" s="98"/>
      <c r="J165" s="98"/>
      <c r="K165" s="98"/>
    </row>
    <row r="166" spans="1:13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1:13" x14ac:dyDescent="0.2">
      <c r="A167" s="10"/>
      <c r="B167" s="11" t="s">
        <v>73</v>
      </c>
      <c r="C167" s="11" t="s">
        <v>111</v>
      </c>
      <c r="D167" s="11"/>
      <c r="E167" s="11" t="s">
        <v>112</v>
      </c>
      <c r="F167" s="11" t="s">
        <v>74</v>
      </c>
      <c r="G167" s="11" t="s">
        <v>113</v>
      </c>
      <c r="H167" s="11" t="s">
        <v>114</v>
      </c>
      <c r="I167" s="11"/>
      <c r="J167" s="11"/>
      <c r="K167" s="11"/>
    </row>
    <row r="168" spans="1:13" ht="12" thickBot="1" x14ac:dyDescent="0.25">
      <c r="A168" s="79" t="s">
        <v>76</v>
      </c>
      <c r="B168" s="79" t="s">
        <v>76</v>
      </c>
      <c r="C168" s="79" t="s">
        <v>115</v>
      </c>
      <c r="D168" s="79" t="s">
        <v>116</v>
      </c>
      <c r="E168" s="79" t="s">
        <v>115</v>
      </c>
      <c r="F168" s="79" t="s">
        <v>77</v>
      </c>
      <c r="G168" s="79" t="s">
        <v>77</v>
      </c>
      <c r="H168" s="79" t="s">
        <v>77</v>
      </c>
      <c r="I168" s="79" t="s">
        <v>117</v>
      </c>
      <c r="J168" s="99"/>
      <c r="L168" s="27" t="s">
        <v>118</v>
      </c>
      <c r="M168" s="27" t="s">
        <v>119</v>
      </c>
    </row>
    <row r="169" spans="1:13" x14ac:dyDescent="0.2">
      <c r="A169" s="80"/>
      <c r="B169" s="81"/>
      <c r="C169" s="30"/>
      <c r="D169" s="100"/>
      <c r="E169" s="30"/>
      <c r="F169" s="82"/>
      <c r="G169" s="100"/>
      <c r="H169" s="82"/>
      <c r="I169" s="101"/>
      <c r="J169" s="101"/>
      <c r="L169" s="102"/>
      <c r="M169" s="102"/>
    </row>
    <row r="170" spans="1:13" x14ac:dyDescent="0.2">
      <c r="A170" s="80" t="s">
        <v>79</v>
      </c>
      <c r="B170" s="81" t="s">
        <v>80</v>
      </c>
      <c r="C170" s="30" t="s">
        <v>120</v>
      </c>
      <c r="D170" s="100" t="s">
        <v>120</v>
      </c>
      <c r="E170" s="30" t="s">
        <v>121</v>
      </c>
      <c r="F170" s="82">
        <f>H170</f>
        <v>4886882.6500000004</v>
      </c>
      <c r="G170" s="100" t="s">
        <v>120</v>
      </c>
      <c r="H170" s="82">
        <f>B16</f>
        <v>4886882.6500000004</v>
      </c>
      <c r="I170" s="101">
        <v>0</v>
      </c>
      <c r="J170" s="101"/>
      <c r="L170" s="102">
        <f>H170/H$275</f>
        <v>7.9502170248249196E-2</v>
      </c>
      <c r="M170" s="103">
        <f>L170*I170</f>
        <v>0</v>
      </c>
    </row>
    <row r="171" spans="1:13" x14ac:dyDescent="0.2">
      <c r="A171" s="80"/>
      <c r="B171" s="81"/>
      <c r="C171" s="30"/>
      <c r="D171" s="100"/>
      <c r="E171" s="30"/>
      <c r="F171" s="82"/>
      <c r="G171" s="100"/>
      <c r="H171" s="82"/>
      <c r="I171" s="101"/>
      <c r="J171" s="101"/>
      <c r="L171" s="102"/>
      <c r="M171" s="103"/>
    </row>
    <row r="172" spans="1:13" x14ac:dyDescent="0.2">
      <c r="A172" s="80" t="s">
        <v>79</v>
      </c>
      <c r="B172" s="81" t="s">
        <v>82</v>
      </c>
      <c r="C172" s="30" t="s">
        <v>120</v>
      </c>
      <c r="D172" s="100" t="s">
        <v>120</v>
      </c>
      <c r="E172" s="30" t="s">
        <v>121</v>
      </c>
      <c r="F172" s="82">
        <f>H172</f>
        <v>3827591.6399999997</v>
      </c>
      <c r="G172" s="100" t="s">
        <v>120</v>
      </c>
      <c r="H172" s="82">
        <f>C16</f>
        <v>3827591.6399999997</v>
      </c>
      <c r="I172" s="101">
        <v>2.5000000000000001E-3</v>
      </c>
      <c r="J172" s="101"/>
      <c r="L172" s="102">
        <f>H172/H$275</f>
        <v>6.226911182409E-2</v>
      </c>
      <c r="M172" s="103">
        <f>L172*I172</f>
        <v>1.55672779560225E-4</v>
      </c>
    </row>
    <row r="173" spans="1:13" x14ac:dyDescent="0.2">
      <c r="A173" s="80"/>
      <c r="B173" s="81"/>
      <c r="C173" s="30"/>
      <c r="D173" s="100"/>
      <c r="E173" s="30"/>
      <c r="F173" s="82"/>
      <c r="G173" s="100"/>
      <c r="H173" s="82"/>
      <c r="I173" s="101"/>
      <c r="J173" s="101"/>
      <c r="L173" s="102"/>
      <c r="M173" s="103"/>
    </row>
    <row r="174" spans="1:13" x14ac:dyDescent="0.2">
      <c r="A174" s="80" t="s">
        <v>122</v>
      </c>
      <c r="B174" s="30" t="s">
        <v>120</v>
      </c>
      <c r="C174" s="30" t="s">
        <v>120</v>
      </c>
      <c r="D174" s="100" t="s">
        <v>120</v>
      </c>
      <c r="E174" s="30" t="s">
        <v>121</v>
      </c>
      <c r="F174" s="82">
        <f>H174</f>
        <v>3000</v>
      </c>
      <c r="G174" s="100" t="s">
        <v>120</v>
      </c>
      <c r="H174" s="82">
        <f>D16</f>
        <v>3000</v>
      </c>
      <c r="I174" s="101">
        <v>0</v>
      </c>
      <c r="J174" s="101"/>
      <c r="L174" s="102">
        <f>H174/H$275</f>
        <v>4.8805450800982004E-5</v>
      </c>
      <c r="M174" s="103">
        <f>L174*I174</f>
        <v>0</v>
      </c>
    </row>
    <row r="175" spans="1:13" x14ac:dyDescent="0.2">
      <c r="A175" s="80"/>
      <c r="B175" s="30"/>
      <c r="C175" s="30"/>
      <c r="D175" s="100"/>
      <c r="E175" s="30"/>
      <c r="F175" s="82"/>
      <c r="G175" s="100"/>
      <c r="H175" s="82"/>
      <c r="I175" s="101"/>
      <c r="J175" s="101"/>
      <c r="L175" s="102"/>
      <c r="M175" s="103"/>
    </row>
    <row r="176" spans="1:13" x14ac:dyDescent="0.2">
      <c r="A176" s="80" t="s">
        <v>84</v>
      </c>
      <c r="B176" s="81" t="s">
        <v>123</v>
      </c>
      <c r="C176" s="30" t="s">
        <v>120</v>
      </c>
      <c r="D176" s="100" t="s">
        <v>120</v>
      </c>
      <c r="E176" s="30" t="s">
        <v>121</v>
      </c>
      <c r="F176" s="82">
        <f>H176</f>
        <v>28640545.519999996</v>
      </c>
      <c r="G176" s="100" t="s">
        <v>120</v>
      </c>
      <c r="H176" s="82">
        <f>E16</f>
        <v>28640545.519999996</v>
      </c>
      <c r="I176" s="101">
        <v>1.1429999999999999E-2</v>
      </c>
      <c r="J176" s="101"/>
      <c r="L176" s="102">
        <f>H176/H$275</f>
        <v>0.46593824509654841</v>
      </c>
      <c r="M176" s="103">
        <f>L176*I176</f>
        <v>5.3256741414535475E-3</v>
      </c>
    </row>
    <row r="177" spans="1:13" x14ac:dyDescent="0.2">
      <c r="A177" s="80"/>
      <c r="B177" s="81"/>
      <c r="C177" s="30"/>
      <c r="D177" s="30"/>
      <c r="E177" s="30"/>
      <c r="F177" s="82"/>
      <c r="G177" s="82"/>
      <c r="H177" s="82"/>
      <c r="I177" s="30"/>
      <c r="J177" s="30"/>
      <c r="L177" s="27"/>
      <c r="M177" s="104"/>
    </row>
    <row r="178" spans="1:13" x14ac:dyDescent="0.2">
      <c r="A178" s="14" t="s">
        <v>87</v>
      </c>
      <c r="B178" s="81" t="s">
        <v>82</v>
      </c>
      <c r="C178" s="105">
        <v>42904</v>
      </c>
      <c r="D178" s="30" t="s">
        <v>124</v>
      </c>
      <c r="E178" s="105">
        <v>43088</v>
      </c>
      <c r="F178" s="83">
        <v>250000</v>
      </c>
      <c r="G178" s="84"/>
      <c r="H178" s="106">
        <f>F178</f>
        <v>250000</v>
      </c>
      <c r="I178" s="101">
        <v>8.5000000000000006E-3</v>
      </c>
      <c r="J178" s="101"/>
      <c r="L178" s="102">
        <f>H178/H$275</f>
        <v>4.0671209000818333E-3</v>
      </c>
      <c r="M178" s="103">
        <f>L178*I178</f>
        <v>3.4570527650695587E-5</v>
      </c>
    </row>
    <row r="179" spans="1:13" x14ac:dyDescent="0.2">
      <c r="A179" s="14"/>
      <c r="B179" s="81"/>
      <c r="C179" s="105"/>
      <c r="D179" s="30"/>
      <c r="E179" s="105"/>
      <c r="F179" s="107"/>
      <c r="G179" s="84"/>
      <c r="H179" s="107"/>
      <c r="I179" s="101"/>
      <c r="J179" s="101"/>
      <c r="L179" s="102"/>
      <c r="M179" s="103"/>
    </row>
    <row r="180" spans="1:13" x14ac:dyDescent="0.2">
      <c r="A180" s="14" t="s">
        <v>125</v>
      </c>
      <c r="B180" s="81" t="s">
        <v>126</v>
      </c>
      <c r="C180" s="105">
        <v>42489</v>
      </c>
      <c r="D180" s="30" t="s">
        <v>127</v>
      </c>
      <c r="E180" s="105">
        <v>43038</v>
      </c>
      <c r="F180" s="107">
        <v>250000</v>
      </c>
      <c r="G180" s="84"/>
      <c r="H180" s="107">
        <v>259223.45200445433</v>
      </c>
      <c r="I180" s="101">
        <v>7.4999999999999997E-3</v>
      </c>
      <c r="J180" s="101"/>
      <c r="L180" s="102">
        <f t="shared" ref="L180:L243" si="8">H180/H$275</f>
        <v>4.2171724777547055E-3</v>
      </c>
      <c r="M180" s="103">
        <f t="shared" ref="M180:M243" si="9">L180*I180</f>
        <v>3.1628793583160289E-5</v>
      </c>
    </row>
    <row r="181" spans="1:13" ht="22.5" x14ac:dyDescent="0.2">
      <c r="A181" s="14"/>
      <c r="B181" s="81" t="s">
        <v>128</v>
      </c>
      <c r="C181" s="105">
        <v>42489</v>
      </c>
      <c r="D181" s="30" t="s">
        <v>127</v>
      </c>
      <c r="E181" s="105">
        <v>43038</v>
      </c>
      <c r="F181" s="107">
        <v>250000</v>
      </c>
      <c r="G181" s="84"/>
      <c r="H181" s="107">
        <v>259223.45200445433</v>
      </c>
      <c r="I181" s="101">
        <v>8.0000000000000002E-3</v>
      </c>
      <c r="J181" s="101"/>
      <c r="L181" s="102">
        <f t="shared" si="8"/>
        <v>4.2171724777547055E-3</v>
      </c>
      <c r="M181" s="103">
        <f t="shared" si="9"/>
        <v>3.3737379822037644E-5</v>
      </c>
    </row>
    <row r="182" spans="1:13" x14ac:dyDescent="0.2">
      <c r="A182" s="14"/>
      <c r="B182" s="81" t="s">
        <v>129</v>
      </c>
      <c r="C182" s="105">
        <v>42489</v>
      </c>
      <c r="D182" s="30" t="s">
        <v>130</v>
      </c>
      <c r="E182" s="105">
        <v>43402</v>
      </c>
      <c r="F182" s="107">
        <v>250000</v>
      </c>
      <c r="G182" s="84"/>
      <c r="H182" s="107">
        <v>259223.45200445433</v>
      </c>
      <c r="I182" s="101">
        <v>0.01</v>
      </c>
      <c r="J182" s="101"/>
      <c r="L182" s="102">
        <f t="shared" si="8"/>
        <v>4.2171724777547055E-3</v>
      </c>
      <c r="M182" s="103">
        <f t="shared" si="9"/>
        <v>4.2171724777547054E-5</v>
      </c>
    </row>
    <row r="183" spans="1:13" ht="22.5" x14ac:dyDescent="0.2">
      <c r="A183" s="14"/>
      <c r="B183" s="81" t="s">
        <v>131</v>
      </c>
      <c r="C183" s="105">
        <v>42492</v>
      </c>
      <c r="D183" s="30" t="s">
        <v>130</v>
      </c>
      <c r="E183" s="105">
        <v>43402</v>
      </c>
      <c r="F183" s="107">
        <v>250000</v>
      </c>
      <c r="G183" s="84"/>
      <c r="H183" s="107">
        <v>259223.45200445433</v>
      </c>
      <c r="I183" s="101">
        <v>0.01</v>
      </c>
      <c r="J183" s="101"/>
      <c r="L183" s="102">
        <f t="shared" si="8"/>
        <v>4.2171724777547055E-3</v>
      </c>
      <c r="M183" s="103">
        <f t="shared" si="9"/>
        <v>4.2171724777547054E-5</v>
      </c>
    </row>
    <row r="184" spans="1:13" ht="22.5" x14ac:dyDescent="0.2">
      <c r="A184" s="14"/>
      <c r="B184" s="81" t="s">
        <v>132</v>
      </c>
      <c r="C184" s="105">
        <v>42492</v>
      </c>
      <c r="D184" s="30" t="s">
        <v>133</v>
      </c>
      <c r="E184" s="105">
        <v>43587</v>
      </c>
      <c r="F184" s="107">
        <v>250000</v>
      </c>
      <c r="G184" s="84"/>
      <c r="H184" s="107">
        <v>259223.45200445433</v>
      </c>
      <c r="I184" s="101">
        <v>1.2E-2</v>
      </c>
      <c r="J184" s="101"/>
      <c r="L184" s="102">
        <f t="shared" si="8"/>
        <v>4.2171724777547055E-3</v>
      </c>
      <c r="M184" s="103">
        <f t="shared" si="9"/>
        <v>5.060606973305647E-5</v>
      </c>
    </row>
    <row r="185" spans="1:13" ht="22.5" x14ac:dyDescent="0.2">
      <c r="A185" s="14"/>
      <c r="B185" s="81" t="s">
        <v>134</v>
      </c>
      <c r="C185" s="105">
        <v>42493</v>
      </c>
      <c r="D185" s="30" t="s">
        <v>130</v>
      </c>
      <c r="E185" s="105">
        <v>43409</v>
      </c>
      <c r="F185" s="107">
        <v>250000</v>
      </c>
      <c r="G185" s="84"/>
      <c r="H185" s="107">
        <v>259223.45200445433</v>
      </c>
      <c r="I185" s="101">
        <v>0.01</v>
      </c>
      <c r="J185" s="101"/>
      <c r="L185" s="102">
        <f t="shared" si="8"/>
        <v>4.2171724777547055E-3</v>
      </c>
      <c r="M185" s="103">
        <f t="shared" si="9"/>
        <v>4.2171724777547054E-5</v>
      </c>
    </row>
    <row r="186" spans="1:13" x14ac:dyDescent="0.2">
      <c r="A186" s="14"/>
      <c r="B186" s="81" t="s">
        <v>135</v>
      </c>
      <c r="C186" s="105">
        <v>42494</v>
      </c>
      <c r="D186" s="30" t="s">
        <v>127</v>
      </c>
      <c r="E186" s="105">
        <v>43045</v>
      </c>
      <c r="F186" s="107">
        <v>250000</v>
      </c>
      <c r="G186" s="84"/>
      <c r="H186" s="107">
        <v>259223.45200445433</v>
      </c>
      <c r="I186" s="101">
        <v>7.0000000000000001E-3</v>
      </c>
      <c r="J186" s="101"/>
      <c r="L186" s="102">
        <f t="shared" si="8"/>
        <v>4.2171724777547055E-3</v>
      </c>
      <c r="M186" s="103">
        <f t="shared" si="9"/>
        <v>2.952020734428294E-5</v>
      </c>
    </row>
    <row r="187" spans="1:13" ht="22.5" x14ac:dyDescent="0.2">
      <c r="A187" s="14"/>
      <c r="B187" s="81" t="s">
        <v>136</v>
      </c>
      <c r="C187" s="105">
        <v>42494</v>
      </c>
      <c r="D187" s="30" t="s">
        <v>137</v>
      </c>
      <c r="E187" s="105">
        <v>43224</v>
      </c>
      <c r="F187" s="107">
        <v>250000</v>
      </c>
      <c r="G187" s="84"/>
      <c r="H187" s="107">
        <v>259223.45200445433</v>
      </c>
      <c r="I187" s="101">
        <v>1.0500000000000001E-2</v>
      </c>
      <c r="J187" s="101"/>
      <c r="L187" s="102">
        <f t="shared" si="8"/>
        <v>4.2171724777547055E-3</v>
      </c>
      <c r="M187" s="103">
        <f t="shared" si="9"/>
        <v>4.428031101642441E-5</v>
      </c>
    </row>
    <row r="188" spans="1:13" ht="22.5" x14ac:dyDescent="0.2">
      <c r="A188" s="14"/>
      <c r="B188" s="81" t="s">
        <v>138</v>
      </c>
      <c r="C188" s="105">
        <v>42494</v>
      </c>
      <c r="D188" s="30" t="s">
        <v>133</v>
      </c>
      <c r="E188" s="105">
        <v>43591</v>
      </c>
      <c r="F188" s="107">
        <v>250000</v>
      </c>
      <c r="G188" s="84"/>
      <c r="H188" s="107">
        <v>259223.45200445433</v>
      </c>
      <c r="I188" s="101">
        <v>1.2500000000000001E-2</v>
      </c>
      <c r="J188" s="101"/>
      <c r="L188" s="102">
        <f t="shared" si="8"/>
        <v>4.2171724777547055E-3</v>
      </c>
      <c r="M188" s="103">
        <f t="shared" si="9"/>
        <v>5.2714655971933819E-5</v>
      </c>
    </row>
    <row r="189" spans="1:13" ht="22.5" x14ac:dyDescent="0.2">
      <c r="A189" s="14"/>
      <c r="B189" s="81" t="s">
        <v>139</v>
      </c>
      <c r="C189" s="105">
        <v>42494</v>
      </c>
      <c r="D189" s="30" t="s">
        <v>133</v>
      </c>
      <c r="E189" s="105">
        <v>43591</v>
      </c>
      <c r="F189" s="107">
        <v>250000</v>
      </c>
      <c r="G189" s="84"/>
      <c r="H189" s="107">
        <v>259223.45200445433</v>
      </c>
      <c r="I189" s="101">
        <v>1.2E-2</v>
      </c>
      <c r="J189" s="101"/>
      <c r="L189" s="102">
        <f t="shared" si="8"/>
        <v>4.2171724777547055E-3</v>
      </c>
      <c r="M189" s="103">
        <f t="shared" si="9"/>
        <v>5.060606973305647E-5</v>
      </c>
    </row>
    <row r="190" spans="1:13" x14ac:dyDescent="0.2">
      <c r="A190" s="14"/>
      <c r="B190" s="81" t="s">
        <v>140</v>
      </c>
      <c r="C190" s="105">
        <v>42494</v>
      </c>
      <c r="D190" s="30" t="s">
        <v>133</v>
      </c>
      <c r="E190" s="105">
        <v>43591</v>
      </c>
      <c r="F190" s="107">
        <v>250000</v>
      </c>
      <c r="G190" s="84"/>
      <c r="H190" s="107">
        <v>259223.45200445433</v>
      </c>
      <c r="I190" s="101">
        <v>1.2500000000000001E-2</v>
      </c>
      <c r="J190" s="101"/>
      <c r="L190" s="102">
        <f t="shared" si="8"/>
        <v>4.2171724777547055E-3</v>
      </c>
      <c r="M190" s="103">
        <f t="shared" si="9"/>
        <v>5.2714655971933819E-5</v>
      </c>
    </row>
    <row r="191" spans="1:13" ht="22.5" x14ac:dyDescent="0.2">
      <c r="A191" s="14"/>
      <c r="B191" s="81" t="s">
        <v>141</v>
      </c>
      <c r="C191" s="105">
        <v>42494</v>
      </c>
      <c r="D191" s="30" t="s">
        <v>127</v>
      </c>
      <c r="E191" s="105">
        <v>43045</v>
      </c>
      <c r="F191" s="107">
        <v>250000</v>
      </c>
      <c r="G191" s="84"/>
      <c r="H191" s="107">
        <v>259223.45200445433</v>
      </c>
      <c r="I191" s="101">
        <v>8.0000000000000002E-3</v>
      </c>
      <c r="J191" s="101"/>
      <c r="L191" s="102">
        <f t="shared" si="8"/>
        <v>4.2171724777547055E-3</v>
      </c>
      <c r="M191" s="103">
        <f t="shared" si="9"/>
        <v>3.3737379822037644E-5</v>
      </c>
    </row>
    <row r="192" spans="1:13" ht="22.5" x14ac:dyDescent="0.2">
      <c r="A192" s="14"/>
      <c r="B192" s="81" t="s">
        <v>142</v>
      </c>
      <c r="C192" s="105">
        <v>42495</v>
      </c>
      <c r="D192" s="30" t="s">
        <v>137</v>
      </c>
      <c r="E192" s="105">
        <v>43224</v>
      </c>
      <c r="F192" s="107">
        <v>250000</v>
      </c>
      <c r="G192" s="84"/>
      <c r="H192" s="107">
        <v>259223.45200445433</v>
      </c>
      <c r="I192" s="101">
        <v>0.01</v>
      </c>
      <c r="J192" s="101"/>
      <c r="L192" s="102">
        <f t="shared" si="8"/>
        <v>4.2171724777547055E-3</v>
      </c>
      <c r="M192" s="103">
        <f t="shared" si="9"/>
        <v>4.2171724777547054E-5</v>
      </c>
    </row>
    <row r="193" spans="1:13" x14ac:dyDescent="0.2">
      <c r="A193" s="14"/>
      <c r="B193" s="81" t="s">
        <v>143</v>
      </c>
      <c r="C193" s="105">
        <v>42495</v>
      </c>
      <c r="D193" s="30" t="s">
        <v>130</v>
      </c>
      <c r="E193" s="105">
        <v>43409</v>
      </c>
      <c r="F193" s="107">
        <v>250000</v>
      </c>
      <c r="G193" s="84"/>
      <c r="H193" s="107">
        <v>259223.45200445433</v>
      </c>
      <c r="I193" s="101">
        <v>1.0999999999999999E-2</v>
      </c>
      <c r="J193" s="101"/>
      <c r="L193" s="102">
        <f t="shared" si="8"/>
        <v>4.2171724777547055E-3</v>
      </c>
      <c r="M193" s="103">
        <f t="shared" si="9"/>
        <v>4.6388897255301759E-5</v>
      </c>
    </row>
    <row r="194" spans="1:13" ht="22.5" x14ac:dyDescent="0.2">
      <c r="A194" s="14"/>
      <c r="B194" s="81" t="s">
        <v>144</v>
      </c>
      <c r="C194" s="105">
        <v>42496</v>
      </c>
      <c r="D194" s="30" t="s">
        <v>137</v>
      </c>
      <c r="E194" s="105">
        <v>43227</v>
      </c>
      <c r="F194" s="107">
        <v>250000</v>
      </c>
      <c r="G194" s="84"/>
      <c r="H194" s="107">
        <v>259223.45200445433</v>
      </c>
      <c r="I194" s="101">
        <v>0.01</v>
      </c>
      <c r="J194" s="101"/>
      <c r="L194" s="102">
        <f t="shared" si="8"/>
        <v>4.2171724777547055E-3</v>
      </c>
      <c r="M194" s="103">
        <f t="shared" si="9"/>
        <v>4.2171724777547054E-5</v>
      </c>
    </row>
    <row r="195" spans="1:13" x14ac:dyDescent="0.2">
      <c r="A195" s="14"/>
      <c r="B195" s="81" t="s">
        <v>145</v>
      </c>
      <c r="C195" s="105">
        <v>42501</v>
      </c>
      <c r="D195" s="30" t="s">
        <v>137</v>
      </c>
      <c r="E195" s="105">
        <v>43231</v>
      </c>
      <c r="F195" s="107">
        <v>250000</v>
      </c>
      <c r="G195" s="84"/>
      <c r="H195" s="107">
        <v>259223.45200445433</v>
      </c>
      <c r="I195" s="101">
        <v>0.01</v>
      </c>
      <c r="J195" s="101"/>
      <c r="L195" s="102">
        <f t="shared" si="8"/>
        <v>4.2171724777547055E-3</v>
      </c>
      <c r="M195" s="103">
        <f t="shared" si="9"/>
        <v>4.2171724777547054E-5</v>
      </c>
    </row>
    <row r="196" spans="1:13" ht="22.5" x14ac:dyDescent="0.2">
      <c r="A196" s="14"/>
      <c r="B196" s="108" t="s">
        <v>146</v>
      </c>
      <c r="C196" s="109">
        <v>42517</v>
      </c>
      <c r="D196" s="110" t="s">
        <v>133</v>
      </c>
      <c r="E196" s="109">
        <v>43613</v>
      </c>
      <c r="F196" s="107">
        <v>250000</v>
      </c>
      <c r="G196" s="84"/>
      <c r="H196" s="107">
        <v>259223.45200445433</v>
      </c>
      <c r="I196" s="101">
        <v>1.15E-2</v>
      </c>
      <c r="J196" s="101"/>
      <c r="L196" s="102">
        <f t="shared" si="8"/>
        <v>4.2171724777547055E-3</v>
      </c>
      <c r="M196" s="103">
        <f t="shared" si="9"/>
        <v>4.8497483494179114E-5</v>
      </c>
    </row>
    <row r="197" spans="1:13" ht="22.5" x14ac:dyDescent="0.2">
      <c r="A197" s="14"/>
      <c r="B197" s="108" t="s">
        <v>147</v>
      </c>
      <c r="C197" s="109">
        <v>42521</v>
      </c>
      <c r="D197" s="110" t="s">
        <v>133</v>
      </c>
      <c r="E197" s="109">
        <v>43616</v>
      </c>
      <c r="F197" s="107">
        <v>250000</v>
      </c>
      <c r="G197" s="84"/>
      <c r="H197" s="107">
        <v>259223.45200445433</v>
      </c>
      <c r="I197" s="101">
        <v>1.0999999999999999E-2</v>
      </c>
      <c r="J197" s="101"/>
      <c r="L197" s="102">
        <f t="shared" si="8"/>
        <v>4.2171724777547055E-3</v>
      </c>
      <c r="M197" s="103">
        <f t="shared" si="9"/>
        <v>4.6388897255301759E-5</v>
      </c>
    </row>
    <row r="198" spans="1:13" x14ac:dyDescent="0.2">
      <c r="A198" s="14"/>
      <c r="B198" s="108" t="s">
        <v>148</v>
      </c>
      <c r="C198" s="109">
        <v>42523</v>
      </c>
      <c r="D198" s="110" t="s">
        <v>149</v>
      </c>
      <c r="E198" s="109">
        <v>43923</v>
      </c>
      <c r="F198" s="107">
        <v>250000</v>
      </c>
      <c r="G198" s="84"/>
      <c r="H198" s="107">
        <v>259223.45200445433</v>
      </c>
      <c r="I198" s="101">
        <v>1.2500000000000001E-2</v>
      </c>
      <c r="J198" s="101"/>
      <c r="L198" s="102">
        <f t="shared" si="8"/>
        <v>4.2171724777547055E-3</v>
      </c>
      <c r="M198" s="103">
        <f t="shared" si="9"/>
        <v>5.2714655971933819E-5</v>
      </c>
    </row>
    <row r="199" spans="1:13" ht="22.5" x14ac:dyDescent="0.2">
      <c r="A199" s="14"/>
      <c r="B199" s="108" t="s">
        <v>150</v>
      </c>
      <c r="C199" s="109">
        <v>42524</v>
      </c>
      <c r="D199" s="110" t="s">
        <v>127</v>
      </c>
      <c r="E199" s="109">
        <v>43074</v>
      </c>
      <c r="F199" s="107">
        <v>250000</v>
      </c>
      <c r="G199" s="107"/>
      <c r="H199" s="107">
        <v>259223.45200445433</v>
      </c>
      <c r="I199" s="111">
        <v>8.9999999999999993E-3</v>
      </c>
      <c r="J199" s="111"/>
      <c r="K199" s="111"/>
      <c r="L199" s="102">
        <f t="shared" si="8"/>
        <v>4.2171724777547055E-3</v>
      </c>
      <c r="M199" s="103">
        <f t="shared" si="9"/>
        <v>3.7954552299792349E-5</v>
      </c>
    </row>
    <row r="200" spans="1:13" ht="22.5" x14ac:dyDescent="0.2">
      <c r="A200" s="14"/>
      <c r="B200" s="108" t="s">
        <v>151</v>
      </c>
      <c r="C200" s="109">
        <v>42529</v>
      </c>
      <c r="D200" s="110" t="s">
        <v>127</v>
      </c>
      <c r="E200" s="109">
        <v>43077</v>
      </c>
      <c r="F200" s="107">
        <v>250000</v>
      </c>
      <c r="G200" s="107"/>
      <c r="H200" s="107">
        <v>259223.45200445433</v>
      </c>
      <c r="I200" s="112">
        <v>8.5000000000000006E-3</v>
      </c>
      <c r="J200" s="112"/>
      <c r="K200" s="111"/>
      <c r="L200" s="102">
        <f t="shared" si="8"/>
        <v>4.2171724777547055E-3</v>
      </c>
      <c r="M200" s="103">
        <f t="shared" si="9"/>
        <v>3.5845966060915E-5</v>
      </c>
    </row>
    <row r="201" spans="1:13" ht="22.5" x14ac:dyDescent="0.2">
      <c r="A201" s="14"/>
      <c r="B201" s="108" t="s">
        <v>152</v>
      </c>
      <c r="C201" s="109">
        <v>42531</v>
      </c>
      <c r="D201" s="110" t="s">
        <v>127</v>
      </c>
      <c r="E201" s="109">
        <v>43080</v>
      </c>
      <c r="F201" s="107">
        <v>250000</v>
      </c>
      <c r="G201" s="107"/>
      <c r="H201" s="107">
        <v>259223.45200445433</v>
      </c>
      <c r="I201" s="112">
        <v>8.5000000000000006E-3</v>
      </c>
      <c r="J201" s="112"/>
      <c r="K201" s="111"/>
      <c r="L201" s="102">
        <f t="shared" si="8"/>
        <v>4.2171724777547055E-3</v>
      </c>
      <c r="M201" s="103">
        <f t="shared" si="9"/>
        <v>3.5845966060915E-5</v>
      </c>
    </row>
    <row r="202" spans="1:13" ht="22.5" x14ac:dyDescent="0.2">
      <c r="A202" s="14"/>
      <c r="B202" s="108" t="s">
        <v>153</v>
      </c>
      <c r="C202" s="109">
        <v>42531</v>
      </c>
      <c r="D202" s="110" t="s">
        <v>137</v>
      </c>
      <c r="E202" s="109">
        <v>43262</v>
      </c>
      <c r="F202" s="107">
        <v>250000</v>
      </c>
      <c r="G202" s="107"/>
      <c r="H202" s="107">
        <v>259223.45200445433</v>
      </c>
      <c r="I202" s="112">
        <v>0.01</v>
      </c>
      <c r="J202" s="112"/>
      <c r="K202" s="111"/>
      <c r="L202" s="102">
        <f t="shared" si="8"/>
        <v>4.2171724777547055E-3</v>
      </c>
      <c r="M202" s="103">
        <f t="shared" si="9"/>
        <v>4.2171724777547054E-5</v>
      </c>
    </row>
    <row r="203" spans="1:13" x14ac:dyDescent="0.2">
      <c r="A203" s="14"/>
      <c r="B203" s="108" t="s">
        <v>154</v>
      </c>
      <c r="C203" s="109">
        <v>42536</v>
      </c>
      <c r="D203" s="110" t="s">
        <v>137</v>
      </c>
      <c r="E203" s="109">
        <v>43266</v>
      </c>
      <c r="F203" s="107">
        <v>250000</v>
      </c>
      <c r="G203" s="107"/>
      <c r="H203" s="107">
        <v>259223.45200445433</v>
      </c>
      <c r="I203" s="112">
        <v>0.01</v>
      </c>
      <c r="J203" s="112"/>
      <c r="K203" s="111"/>
      <c r="L203" s="102">
        <f t="shared" si="8"/>
        <v>4.2171724777547055E-3</v>
      </c>
      <c r="M203" s="103">
        <f t="shared" si="9"/>
        <v>4.2171724777547054E-5</v>
      </c>
    </row>
    <row r="204" spans="1:13" x14ac:dyDescent="0.2">
      <c r="A204" s="14"/>
      <c r="B204" s="108" t="s">
        <v>155</v>
      </c>
      <c r="C204" s="109">
        <v>42536</v>
      </c>
      <c r="D204" s="110" t="s">
        <v>133</v>
      </c>
      <c r="E204" s="109">
        <v>43630</v>
      </c>
      <c r="F204" s="107">
        <v>250000</v>
      </c>
      <c r="G204" s="107"/>
      <c r="H204" s="107">
        <v>259223.45200445433</v>
      </c>
      <c r="I204" s="112">
        <v>1.2E-2</v>
      </c>
      <c r="J204" s="112"/>
      <c r="K204" s="111"/>
      <c r="L204" s="102">
        <f t="shared" si="8"/>
        <v>4.2171724777547055E-3</v>
      </c>
      <c r="M204" s="103">
        <f t="shared" si="9"/>
        <v>5.060606973305647E-5</v>
      </c>
    </row>
    <row r="205" spans="1:13" ht="22.5" x14ac:dyDescent="0.2">
      <c r="A205" s="14"/>
      <c r="B205" s="108" t="s">
        <v>156</v>
      </c>
      <c r="C205" s="109">
        <v>42543</v>
      </c>
      <c r="D205" s="110" t="s">
        <v>157</v>
      </c>
      <c r="E205" s="109">
        <v>43731</v>
      </c>
      <c r="F205" s="107">
        <v>250000</v>
      </c>
      <c r="G205" s="107"/>
      <c r="H205" s="107">
        <v>259223.45200445433</v>
      </c>
      <c r="I205" s="112">
        <v>1.2E-2</v>
      </c>
      <c r="J205" s="112"/>
      <c r="K205" s="111"/>
      <c r="L205" s="102">
        <f t="shared" si="8"/>
        <v>4.2171724777547055E-3</v>
      </c>
      <c r="M205" s="103">
        <f t="shared" si="9"/>
        <v>5.060606973305647E-5</v>
      </c>
    </row>
    <row r="206" spans="1:13" x14ac:dyDescent="0.2">
      <c r="A206" s="14"/>
      <c r="B206" s="108" t="s">
        <v>158</v>
      </c>
      <c r="C206" s="109">
        <v>42529</v>
      </c>
      <c r="D206" s="110" t="s">
        <v>133</v>
      </c>
      <c r="E206" s="109">
        <v>43626</v>
      </c>
      <c r="F206" s="107">
        <v>250000</v>
      </c>
      <c r="G206" s="107"/>
      <c r="H206" s="107">
        <v>259223.45200445433</v>
      </c>
      <c r="I206" s="112">
        <v>1.15E-2</v>
      </c>
      <c r="J206" s="112"/>
      <c r="K206" s="111"/>
      <c r="L206" s="102">
        <f t="shared" si="8"/>
        <v>4.2171724777547055E-3</v>
      </c>
      <c r="M206" s="103">
        <f t="shared" si="9"/>
        <v>4.8497483494179114E-5</v>
      </c>
    </row>
    <row r="207" spans="1:13" x14ac:dyDescent="0.2">
      <c r="A207" s="14"/>
      <c r="B207" s="108" t="s">
        <v>159</v>
      </c>
      <c r="C207" s="109">
        <v>42536</v>
      </c>
      <c r="D207" s="110" t="s">
        <v>133</v>
      </c>
      <c r="E207" s="109">
        <v>43630</v>
      </c>
      <c r="F207" s="107">
        <v>250000</v>
      </c>
      <c r="G207" s="107"/>
      <c r="H207" s="107">
        <v>259223.45200445433</v>
      </c>
      <c r="I207" s="112">
        <v>1.2E-2</v>
      </c>
      <c r="J207" s="112"/>
      <c r="K207" s="111"/>
      <c r="L207" s="102">
        <f t="shared" si="8"/>
        <v>4.2171724777547055E-3</v>
      </c>
      <c r="M207" s="103">
        <f t="shared" si="9"/>
        <v>5.060606973305647E-5</v>
      </c>
    </row>
    <row r="208" spans="1:13" ht="22.5" x14ac:dyDescent="0.2">
      <c r="A208" s="14"/>
      <c r="B208" s="108" t="s">
        <v>160</v>
      </c>
      <c r="C208" s="109">
        <v>42541</v>
      </c>
      <c r="D208" s="110" t="s">
        <v>157</v>
      </c>
      <c r="E208" s="109">
        <v>43725</v>
      </c>
      <c r="F208" s="107">
        <v>250000</v>
      </c>
      <c r="G208" s="107"/>
      <c r="H208" s="107">
        <v>259223.45200445433</v>
      </c>
      <c r="I208" s="112">
        <v>1.2500000000000001E-2</v>
      </c>
      <c r="J208" s="112"/>
      <c r="K208" s="111"/>
      <c r="L208" s="102">
        <f t="shared" si="8"/>
        <v>4.2171724777547055E-3</v>
      </c>
      <c r="M208" s="103">
        <f t="shared" si="9"/>
        <v>5.2714655971933819E-5</v>
      </c>
    </row>
    <row r="209" spans="1:13" x14ac:dyDescent="0.2">
      <c r="A209" s="14"/>
      <c r="B209" s="108" t="s">
        <v>161</v>
      </c>
      <c r="C209" s="109">
        <v>42552</v>
      </c>
      <c r="D209" s="110" t="s">
        <v>162</v>
      </c>
      <c r="E209" s="109">
        <v>43010</v>
      </c>
      <c r="F209" s="107">
        <v>250000</v>
      </c>
      <c r="G209" s="107"/>
      <c r="H209" s="107">
        <v>259223.45200445433</v>
      </c>
      <c r="I209" s="112">
        <v>8.0000000000000002E-3</v>
      </c>
      <c r="J209" s="112"/>
      <c r="K209" s="111"/>
      <c r="L209" s="102">
        <f t="shared" si="8"/>
        <v>4.2171724777547055E-3</v>
      </c>
      <c r="M209" s="103">
        <f t="shared" si="9"/>
        <v>3.3737379822037644E-5</v>
      </c>
    </row>
    <row r="210" spans="1:13" ht="22.5" x14ac:dyDescent="0.2">
      <c r="A210" s="14"/>
      <c r="B210" s="108" t="s">
        <v>163</v>
      </c>
      <c r="C210" s="109">
        <v>42559</v>
      </c>
      <c r="D210" s="110" t="s">
        <v>164</v>
      </c>
      <c r="E210" s="109">
        <v>44020</v>
      </c>
      <c r="F210" s="107">
        <v>250000</v>
      </c>
      <c r="G210" s="107"/>
      <c r="H210" s="107">
        <v>259223.45200445433</v>
      </c>
      <c r="I210" s="112">
        <v>1.15E-2</v>
      </c>
      <c r="J210" s="112"/>
      <c r="K210" s="111"/>
      <c r="L210" s="102">
        <f t="shared" si="8"/>
        <v>4.2171724777547055E-3</v>
      </c>
      <c r="M210" s="103">
        <f t="shared" si="9"/>
        <v>4.8497483494179114E-5</v>
      </c>
    </row>
    <row r="211" spans="1:13" x14ac:dyDescent="0.2">
      <c r="A211" s="14"/>
      <c r="B211" s="108" t="s">
        <v>165</v>
      </c>
      <c r="C211" s="109">
        <v>42559</v>
      </c>
      <c r="D211" s="110" t="s">
        <v>137</v>
      </c>
      <c r="E211" s="109">
        <v>43289</v>
      </c>
      <c r="F211" s="107">
        <v>250000</v>
      </c>
      <c r="G211" s="107"/>
      <c r="H211" s="107">
        <v>259223.45200445433</v>
      </c>
      <c r="I211" s="112">
        <v>9.4999999999999998E-3</v>
      </c>
      <c r="J211" s="112"/>
      <c r="K211" s="111"/>
      <c r="L211" s="102">
        <f t="shared" si="8"/>
        <v>4.2171724777547055E-3</v>
      </c>
      <c r="M211" s="103">
        <f t="shared" si="9"/>
        <v>4.0063138538669698E-5</v>
      </c>
    </row>
    <row r="212" spans="1:13" ht="22.5" x14ac:dyDescent="0.2">
      <c r="A212" s="14"/>
      <c r="B212" s="108" t="s">
        <v>166</v>
      </c>
      <c r="C212" s="109">
        <v>42563</v>
      </c>
      <c r="D212" s="110" t="s">
        <v>133</v>
      </c>
      <c r="E212" s="109">
        <v>43658</v>
      </c>
      <c r="F212" s="107">
        <v>250000</v>
      </c>
      <c r="G212" s="107"/>
      <c r="H212" s="107">
        <v>259223.45200445433</v>
      </c>
      <c r="I212" s="112">
        <v>1.0500000000000001E-2</v>
      </c>
      <c r="J212" s="112"/>
      <c r="K212" s="111"/>
      <c r="L212" s="102">
        <f t="shared" si="8"/>
        <v>4.2171724777547055E-3</v>
      </c>
      <c r="M212" s="103">
        <f t="shared" si="9"/>
        <v>4.428031101642441E-5</v>
      </c>
    </row>
    <row r="213" spans="1:13" x14ac:dyDescent="0.2">
      <c r="A213" s="14"/>
      <c r="B213" s="108" t="s">
        <v>167</v>
      </c>
      <c r="C213" s="109">
        <v>42566</v>
      </c>
      <c r="D213" s="110" t="s">
        <v>133</v>
      </c>
      <c r="E213" s="109">
        <v>43661</v>
      </c>
      <c r="F213" s="107">
        <v>250000</v>
      </c>
      <c r="G213" s="107"/>
      <c r="H213" s="107">
        <v>259223.45200445433</v>
      </c>
      <c r="I213" s="112">
        <v>0.01</v>
      </c>
      <c r="J213" s="112"/>
      <c r="K213" s="111"/>
      <c r="L213" s="102">
        <f t="shared" si="8"/>
        <v>4.2171724777547055E-3</v>
      </c>
      <c r="M213" s="103">
        <f t="shared" si="9"/>
        <v>4.2171724777547054E-5</v>
      </c>
    </row>
    <row r="214" spans="1:13" ht="22.5" x14ac:dyDescent="0.2">
      <c r="A214" s="14"/>
      <c r="B214" s="108" t="s">
        <v>168</v>
      </c>
      <c r="C214" s="109">
        <v>42566</v>
      </c>
      <c r="D214" s="110" t="s">
        <v>164</v>
      </c>
      <c r="E214" s="109">
        <v>44027</v>
      </c>
      <c r="F214" s="107">
        <v>250000</v>
      </c>
      <c r="G214" s="107"/>
      <c r="H214" s="107">
        <v>259223.45200445433</v>
      </c>
      <c r="I214" s="112">
        <v>1.15E-2</v>
      </c>
      <c r="J214" s="112"/>
      <c r="K214" s="111"/>
      <c r="L214" s="102">
        <f t="shared" si="8"/>
        <v>4.2171724777547055E-3</v>
      </c>
      <c r="M214" s="103">
        <f t="shared" si="9"/>
        <v>4.8497483494179114E-5</v>
      </c>
    </row>
    <row r="215" spans="1:13" ht="22.5" x14ac:dyDescent="0.2">
      <c r="A215" s="14"/>
      <c r="B215" s="108" t="s">
        <v>169</v>
      </c>
      <c r="C215" s="109">
        <v>42592</v>
      </c>
      <c r="D215" s="110" t="s">
        <v>137</v>
      </c>
      <c r="E215" s="109">
        <v>43322</v>
      </c>
      <c r="F215" s="107">
        <v>250000</v>
      </c>
      <c r="G215" s="107"/>
      <c r="H215" s="107">
        <v>259223.45200445433</v>
      </c>
      <c r="I215" s="112">
        <v>8.9999999999999993E-3</v>
      </c>
      <c r="J215" s="112"/>
      <c r="K215" s="111"/>
      <c r="L215" s="102">
        <f t="shared" si="8"/>
        <v>4.2171724777547055E-3</v>
      </c>
      <c r="M215" s="103">
        <f t="shared" si="9"/>
        <v>3.7954552299792349E-5</v>
      </c>
    </row>
    <row r="216" spans="1:13" ht="22.5" x14ac:dyDescent="0.2">
      <c r="A216" s="14"/>
      <c r="B216" s="108" t="s">
        <v>170</v>
      </c>
      <c r="C216" s="109">
        <v>42594</v>
      </c>
      <c r="D216" s="110" t="s">
        <v>133</v>
      </c>
      <c r="E216" s="109">
        <v>43689</v>
      </c>
      <c r="F216" s="107">
        <v>250000</v>
      </c>
      <c r="G216" s="107"/>
      <c r="H216" s="107">
        <v>259223.45200445433</v>
      </c>
      <c r="I216" s="112">
        <v>0.01</v>
      </c>
      <c r="J216" s="112"/>
      <c r="K216" s="111"/>
      <c r="L216" s="102">
        <f t="shared" si="8"/>
        <v>4.2171724777547055E-3</v>
      </c>
      <c r="M216" s="103">
        <f t="shared" si="9"/>
        <v>4.2171724777547054E-5</v>
      </c>
    </row>
    <row r="217" spans="1:13" ht="22.5" x14ac:dyDescent="0.2">
      <c r="A217" s="14"/>
      <c r="B217" s="108" t="s">
        <v>171</v>
      </c>
      <c r="C217" s="109">
        <v>42594</v>
      </c>
      <c r="D217" s="110" t="s">
        <v>133</v>
      </c>
      <c r="E217" s="109">
        <v>43689</v>
      </c>
      <c r="F217" s="107">
        <v>250000</v>
      </c>
      <c r="G217" s="107"/>
      <c r="H217" s="107">
        <v>259223.45200445433</v>
      </c>
      <c r="I217" s="112">
        <v>1.15E-2</v>
      </c>
      <c r="J217" s="112"/>
      <c r="K217" s="111"/>
      <c r="L217" s="102">
        <f t="shared" si="8"/>
        <v>4.2171724777547055E-3</v>
      </c>
      <c r="M217" s="103">
        <f t="shared" si="9"/>
        <v>4.8497483494179114E-5</v>
      </c>
    </row>
    <row r="218" spans="1:13" ht="22.5" x14ac:dyDescent="0.2">
      <c r="A218" s="14"/>
      <c r="B218" s="108" t="s">
        <v>172</v>
      </c>
      <c r="C218" s="109">
        <v>42599</v>
      </c>
      <c r="D218" s="110" t="s">
        <v>173</v>
      </c>
      <c r="E218" s="109">
        <v>42963</v>
      </c>
      <c r="F218" s="107">
        <v>250000</v>
      </c>
      <c r="G218" s="107"/>
      <c r="H218" s="107">
        <v>259223.45200445433</v>
      </c>
      <c r="I218" s="112">
        <v>7.0000000000000001E-3</v>
      </c>
      <c r="J218" s="112"/>
      <c r="K218" s="111"/>
      <c r="L218" s="102">
        <f t="shared" si="8"/>
        <v>4.2171724777547055E-3</v>
      </c>
      <c r="M218" s="103">
        <f t="shared" si="9"/>
        <v>2.952020734428294E-5</v>
      </c>
    </row>
    <row r="219" spans="1:13" ht="22.5" x14ac:dyDescent="0.2">
      <c r="A219" s="14"/>
      <c r="B219" s="108" t="s">
        <v>174</v>
      </c>
      <c r="C219" s="109">
        <v>42601</v>
      </c>
      <c r="D219" s="110" t="s">
        <v>133</v>
      </c>
      <c r="E219" s="109">
        <v>43696</v>
      </c>
      <c r="F219" s="107">
        <v>250000</v>
      </c>
      <c r="G219" s="107"/>
      <c r="H219" s="107">
        <v>259223.45200445433</v>
      </c>
      <c r="I219" s="112">
        <v>0.01</v>
      </c>
      <c r="J219" s="112"/>
      <c r="K219" s="111"/>
      <c r="L219" s="102">
        <f t="shared" si="8"/>
        <v>4.2171724777547055E-3</v>
      </c>
      <c r="M219" s="103">
        <f t="shared" si="9"/>
        <v>4.2171724777547054E-5</v>
      </c>
    </row>
    <row r="220" spans="1:13" ht="22.5" x14ac:dyDescent="0.2">
      <c r="A220" s="14"/>
      <c r="B220" s="108" t="s">
        <v>175</v>
      </c>
      <c r="C220" s="109">
        <v>42601</v>
      </c>
      <c r="D220" s="110" t="s">
        <v>164</v>
      </c>
      <c r="E220" s="109">
        <v>44062</v>
      </c>
      <c r="F220" s="107">
        <v>250000</v>
      </c>
      <c r="G220" s="107"/>
      <c r="H220" s="107">
        <v>259223.45200445433</v>
      </c>
      <c r="I220" s="112">
        <v>1.2500000000000001E-2</v>
      </c>
      <c r="J220" s="112"/>
      <c r="K220" s="111"/>
      <c r="L220" s="102">
        <f t="shared" si="8"/>
        <v>4.2171724777547055E-3</v>
      </c>
      <c r="M220" s="103">
        <f t="shared" si="9"/>
        <v>5.2714655971933819E-5</v>
      </c>
    </row>
    <row r="221" spans="1:13" x14ac:dyDescent="0.2">
      <c r="A221" s="14"/>
      <c r="B221" s="108" t="s">
        <v>176</v>
      </c>
      <c r="C221" s="109">
        <v>42613</v>
      </c>
      <c r="D221" s="110" t="s">
        <v>137</v>
      </c>
      <c r="E221" s="109">
        <v>43343</v>
      </c>
      <c r="F221" s="107">
        <v>250000</v>
      </c>
      <c r="G221" s="107"/>
      <c r="H221" s="107">
        <v>259223.45200445433</v>
      </c>
      <c r="I221" s="112">
        <v>1.0500000000000001E-2</v>
      </c>
      <c r="J221" s="112"/>
      <c r="K221" s="111"/>
      <c r="L221" s="102">
        <f t="shared" si="8"/>
        <v>4.2171724777547055E-3</v>
      </c>
      <c r="M221" s="103">
        <f t="shared" si="9"/>
        <v>4.428031101642441E-5</v>
      </c>
    </row>
    <row r="222" spans="1:13" x14ac:dyDescent="0.2">
      <c r="A222" s="14"/>
      <c r="B222" s="108" t="s">
        <v>177</v>
      </c>
      <c r="C222" s="109">
        <v>42620</v>
      </c>
      <c r="D222" s="110" t="s">
        <v>133</v>
      </c>
      <c r="E222" s="109">
        <v>43717</v>
      </c>
      <c r="F222" s="107">
        <v>250000</v>
      </c>
      <c r="G222" s="107"/>
      <c r="H222" s="107">
        <v>259223.45200445433</v>
      </c>
      <c r="I222" s="112">
        <v>1.15E-2</v>
      </c>
      <c r="J222" s="112"/>
      <c r="K222" s="111"/>
      <c r="L222" s="102">
        <f t="shared" si="8"/>
        <v>4.2171724777547055E-3</v>
      </c>
      <c r="M222" s="103">
        <f t="shared" si="9"/>
        <v>4.8497483494179114E-5</v>
      </c>
    </row>
    <row r="223" spans="1:13" ht="22.5" x14ac:dyDescent="0.2">
      <c r="A223" s="14"/>
      <c r="B223" s="108" t="s">
        <v>178</v>
      </c>
      <c r="C223" s="109">
        <v>42621</v>
      </c>
      <c r="D223" s="110" t="s">
        <v>173</v>
      </c>
      <c r="E223" s="109">
        <v>42986</v>
      </c>
      <c r="F223" s="107">
        <v>250000</v>
      </c>
      <c r="G223" s="107"/>
      <c r="H223" s="107">
        <v>259223.45200445433</v>
      </c>
      <c r="I223" s="112">
        <v>8.5000000000000006E-3</v>
      </c>
      <c r="J223" s="112"/>
      <c r="K223" s="111"/>
      <c r="L223" s="102">
        <f t="shared" si="8"/>
        <v>4.2171724777547055E-3</v>
      </c>
      <c r="M223" s="103">
        <f t="shared" si="9"/>
        <v>3.5845966060915E-5</v>
      </c>
    </row>
    <row r="224" spans="1:13" ht="22.5" x14ac:dyDescent="0.2">
      <c r="A224" s="14"/>
      <c r="B224" s="108" t="s">
        <v>179</v>
      </c>
      <c r="C224" s="109">
        <v>42622</v>
      </c>
      <c r="D224" s="110" t="s">
        <v>180</v>
      </c>
      <c r="E224" s="109">
        <v>43991</v>
      </c>
      <c r="F224" s="107">
        <v>250000</v>
      </c>
      <c r="G224" s="107"/>
      <c r="H224" s="107">
        <v>259223.45200445433</v>
      </c>
      <c r="I224" s="112">
        <v>1.15E-2</v>
      </c>
      <c r="J224" s="112"/>
      <c r="K224" s="111"/>
      <c r="L224" s="102">
        <f t="shared" si="8"/>
        <v>4.2171724777547055E-3</v>
      </c>
      <c r="M224" s="103">
        <f t="shared" si="9"/>
        <v>4.8497483494179114E-5</v>
      </c>
    </row>
    <row r="225" spans="1:13" ht="22.5" x14ac:dyDescent="0.2">
      <c r="A225" s="14"/>
      <c r="B225" s="108" t="s">
        <v>181</v>
      </c>
      <c r="C225" s="109">
        <v>42627</v>
      </c>
      <c r="D225" s="110" t="s">
        <v>133</v>
      </c>
      <c r="E225" s="109">
        <v>43721</v>
      </c>
      <c r="F225" s="107">
        <v>250000</v>
      </c>
      <c r="G225" s="107"/>
      <c r="H225" s="107">
        <v>259223.45200445433</v>
      </c>
      <c r="I225" s="112">
        <v>1.15E-2</v>
      </c>
      <c r="J225" s="112"/>
      <c r="K225" s="111"/>
      <c r="L225" s="102">
        <f t="shared" si="8"/>
        <v>4.2171724777547055E-3</v>
      </c>
      <c r="M225" s="103">
        <f t="shared" si="9"/>
        <v>4.8497483494179114E-5</v>
      </c>
    </row>
    <row r="226" spans="1:13" x14ac:dyDescent="0.2">
      <c r="A226" s="14"/>
      <c r="B226" s="108" t="s">
        <v>182</v>
      </c>
      <c r="C226" s="109">
        <v>42632</v>
      </c>
      <c r="D226" s="110" t="s">
        <v>133</v>
      </c>
      <c r="E226" s="109">
        <v>43727</v>
      </c>
      <c r="F226" s="107">
        <v>250000</v>
      </c>
      <c r="G226" s="107"/>
      <c r="H226" s="107">
        <v>259223.45200445433</v>
      </c>
      <c r="I226" s="112">
        <v>1.0999999999999999E-2</v>
      </c>
      <c r="J226" s="112"/>
      <c r="K226" s="111"/>
      <c r="L226" s="102">
        <f t="shared" si="8"/>
        <v>4.2171724777547055E-3</v>
      </c>
      <c r="M226" s="103">
        <f t="shared" si="9"/>
        <v>4.6388897255301759E-5</v>
      </c>
    </row>
    <row r="227" spans="1:13" x14ac:dyDescent="0.2">
      <c r="A227" s="14"/>
      <c r="B227" s="108" t="s">
        <v>183</v>
      </c>
      <c r="C227" s="109">
        <v>42650</v>
      </c>
      <c r="D227" s="110" t="s">
        <v>164</v>
      </c>
      <c r="E227" s="109">
        <v>44111</v>
      </c>
      <c r="F227" s="107">
        <v>250000</v>
      </c>
      <c r="G227" s="107"/>
      <c r="H227" s="107">
        <v>259223.45200445433</v>
      </c>
      <c r="I227" s="112">
        <v>1.35E-2</v>
      </c>
      <c r="J227" s="112"/>
      <c r="K227" s="111"/>
      <c r="L227" s="102">
        <f t="shared" si="8"/>
        <v>4.2171724777547055E-3</v>
      </c>
      <c r="M227" s="103">
        <f t="shared" si="9"/>
        <v>5.6931828449688524E-5</v>
      </c>
    </row>
    <row r="228" spans="1:13" ht="22.5" x14ac:dyDescent="0.2">
      <c r="A228" s="14"/>
      <c r="B228" s="108" t="s">
        <v>184</v>
      </c>
      <c r="C228" s="109">
        <v>42655</v>
      </c>
      <c r="D228" s="110" t="s">
        <v>133</v>
      </c>
      <c r="E228" s="109">
        <v>43753</v>
      </c>
      <c r="F228" s="107">
        <v>250000</v>
      </c>
      <c r="G228" s="107"/>
      <c r="H228" s="107">
        <v>259223.45200445433</v>
      </c>
      <c r="I228" s="112">
        <v>1.2999999999999999E-2</v>
      </c>
      <c r="J228" s="112"/>
      <c r="K228" s="111"/>
      <c r="L228" s="102">
        <f t="shared" si="8"/>
        <v>4.2171724777547055E-3</v>
      </c>
      <c r="M228" s="103">
        <f t="shared" si="9"/>
        <v>5.4823242210811168E-5</v>
      </c>
    </row>
    <row r="229" spans="1:13" ht="22.5" x14ac:dyDescent="0.2">
      <c r="A229" s="14"/>
      <c r="B229" s="108" t="s">
        <v>185</v>
      </c>
      <c r="C229" s="109">
        <v>42656</v>
      </c>
      <c r="D229" s="110" t="s">
        <v>173</v>
      </c>
      <c r="E229" s="109">
        <v>43021</v>
      </c>
      <c r="F229" s="107">
        <v>250000</v>
      </c>
      <c r="G229" s="107"/>
      <c r="H229" s="107">
        <v>259223.45200445433</v>
      </c>
      <c r="I229" s="112">
        <v>7.4999999999999997E-3</v>
      </c>
      <c r="J229" s="112"/>
      <c r="K229" s="111"/>
      <c r="L229" s="102">
        <f t="shared" si="8"/>
        <v>4.2171724777547055E-3</v>
      </c>
      <c r="M229" s="103">
        <f t="shared" si="9"/>
        <v>3.1628793583160289E-5</v>
      </c>
    </row>
    <row r="230" spans="1:13" x14ac:dyDescent="0.2">
      <c r="A230" s="14"/>
      <c r="B230" s="108" t="s">
        <v>186</v>
      </c>
      <c r="C230" s="109">
        <v>42656</v>
      </c>
      <c r="D230" s="110" t="s">
        <v>164</v>
      </c>
      <c r="E230" s="109">
        <v>44117</v>
      </c>
      <c r="F230" s="107">
        <v>250000</v>
      </c>
      <c r="G230" s="107"/>
      <c r="H230" s="107">
        <v>259223.45200445433</v>
      </c>
      <c r="I230" s="112">
        <v>1.4E-2</v>
      </c>
      <c r="J230" s="112"/>
      <c r="K230" s="111"/>
      <c r="L230" s="102">
        <f t="shared" si="8"/>
        <v>4.2171724777547055E-3</v>
      </c>
      <c r="M230" s="103">
        <f t="shared" si="9"/>
        <v>5.9040414688565879E-5</v>
      </c>
    </row>
    <row r="231" spans="1:13" ht="22.5" x14ac:dyDescent="0.2">
      <c r="A231" s="14"/>
      <c r="B231" s="108" t="s">
        <v>187</v>
      </c>
      <c r="C231" s="109">
        <v>42664</v>
      </c>
      <c r="D231" s="110" t="s">
        <v>133</v>
      </c>
      <c r="E231" s="109">
        <v>43759</v>
      </c>
      <c r="F231" s="107">
        <v>250000</v>
      </c>
      <c r="G231" s="107"/>
      <c r="H231" s="107">
        <v>259223.45200445433</v>
      </c>
      <c r="I231" s="112">
        <v>1.2E-2</v>
      </c>
      <c r="J231" s="112"/>
      <c r="K231" s="111"/>
      <c r="L231" s="102">
        <f t="shared" si="8"/>
        <v>4.2171724777547055E-3</v>
      </c>
      <c r="M231" s="103">
        <f t="shared" si="9"/>
        <v>5.060606973305647E-5</v>
      </c>
    </row>
    <row r="232" spans="1:13" x14ac:dyDescent="0.2">
      <c r="A232" s="14"/>
      <c r="B232" s="108" t="s">
        <v>188</v>
      </c>
      <c r="C232" s="109">
        <v>42676</v>
      </c>
      <c r="D232" s="110" t="s">
        <v>137</v>
      </c>
      <c r="E232" s="109">
        <v>43406</v>
      </c>
      <c r="F232" s="107">
        <v>250000</v>
      </c>
      <c r="G232" s="107"/>
      <c r="H232" s="107">
        <v>259223.45200445433</v>
      </c>
      <c r="I232" s="112">
        <v>1.0999999999999999E-2</v>
      </c>
      <c r="J232" s="112"/>
      <c r="K232" s="111"/>
      <c r="L232" s="102">
        <f t="shared" si="8"/>
        <v>4.2171724777547055E-3</v>
      </c>
      <c r="M232" s="103">
        <f t="shared" si="9"/>
        <v>4.6388897255301759E-5</v>
      </c>
    </row>
    <row r="233" spans="1:13" ht="22.5" x14ac:dyDescent="0.2">
      <c r="A233" s="14"/>
      <c r="B233" s="108" t="s">
        <v>189</v>
      </c>
      <c r="C233" s="109">
        <v>42692</v>
      </c>
      <c r="D233" s="110" t="s">
        <v>173</v>
      </c>
      <c r="E233" s="109">
        <v>43056</v>
      </c>
      <c r="F233" s="107">
        <v>250000</v>
      </c>
      <c r="G233" s="107"/>
      <c r="H233" s="107">
        <v>259223.45200445433</v>
      </c>
      <c r="I233" s="112">
        <v>8.0000000000000002E-3</v>
      </c>
      <c r="J233" s="112"/>
      <c r="K233" s="111"/>
      <c r="L233" s="102">
        <f t="shared" si="8"/>
        <v>4.2171724777547055E-3</v>
      </c>
      <c r="M233" s="103">
        <f t="shared" si="9"/>
        <v>3.3737379822037644E-5</v>
      </c>
    </row>
    <row r="234" spans="1:13" ht="22.5" x14ac:dyDescent="0.2">
      <c r="A234" s="14"/>
      <c r="B234" s="108" t="s">
        <v>190</v>
      </c>
      <c r="C234" s="109">
        <v>42684</v>
      </c>
      <c r="D234" s="110" t="s">
        <v>137</v>
      </c>
      <c r="E234" s="109">
        <v>43413</v>
      </c>
      <c r="F234" s="107">
        <v>250000</v>
      </c>
      <c r="G234" s="107"/>
      <c r="H234" s="107">
        <v>259223.45200445433</v>
      </c>
      <c r="I234" s="112">
        <v>1.0999999999999999E-2</v>
      </c>
      <c r="J234" s="112"/>
      <c r="K234" s="111"/>
      <c r="L234" s="102">
        <f t="shared" si="8"/>
        <v>4.2171724777547055E-3</v>
      </c>
      <c r="M234" s="103">
        <f t="shared" si="9"/>
        <v>4.6388897255301759E-5</v>
      </c>
    </row>
    <row r="235" spans="1:13" ht="22.5" x14ac:dyDescent="0.2">
      <c r="A235" s="14"/>
      <c r="B235" s="108" t="s">
        <v>191</v>
      </c>
      <c r="C235" s="109">
        <v>42683</v>
      </c>
      <c r="D235" s="110" t="s">
        <v>133</v>
      </c>
      <c r="E235" s="109">
        <v>43777</v>
      </c>
      <c r="F235" s="107">
        <v>250000</v>
      </c>
      <c r="G235" s="107"/>
      <c r="H235" s="107">
        <v>259223.45200445433</v>
      </c>
      <c r="I235" s="112">
        <v>1.15E-2</v>
      </c>
      <c r="J235" s="112"/>
      <c r="K235" s="111"/>
      <c r="L235" s="102">
        <f t="shared" si="8"/>
        <v>4.2171724777547055E-3</v>
      </c>
      <c r="M235" s="103">
        <f t="shared" si="9"/>
        <v>4.8497483494179114E-5</v>
      </c>
    </row>
    <row r="236" spans="1:13" ht="22.5" x14ac:dyDescent="0.2">
      <c r="A236" s="14"/>
      <c r="B236" s="108" t="s">
        <v>192</v>
      </c>
      <c r="C236" s="109">
        <v>42692</v>
      </c>
      <c r="D236" s="110" t="s">
        <v>133</v>
      </c>
      <c r="E236" s="109">
        <v>43787</v>
      </c>
      <c r="F236" s="107">
        <v>250000</v>
      </c>
      <c r="G236" s="107"/>
      <c r="H236" s="107">
        <v>259223.45200445433</v>
      </c>
      <c r="I236" s="112">
        <v>1.0999999999999999E-2</v>
      </c>
      <c r="J236" s="112"/>
      <c r="K236" s="111"/>
      <c r="L236" s="102">
        <f t="shared" si="8"/>
        <v>4.2171724777547055E-3</v>
      </c>
      <c r="M236" s="103">
        <f t="shared" si="9"/>
        <v>4.6388897255301759E-5</v>
      </c>
    </row>
    <row r="237" spans="1:13" ht="22.5" x14ac:dyDescent="0.2">
      <c r="A237" s="14"/>
      <c r="B237" s="108" t="s">
        <v>193</v>
      </c>
      <c r="C237" s="109">
        <v>42690</v>
      </c>
      <c r="D237" s="110" t="s">
        <v>194</v>
      </c>
      <c r="E237" s="109">
        <v>43815</v>
      </c>
      <c r="F237" s="107">
        <v>250000</v>
      </c>
      <c r="G237" s="107"/>
      <c r="H237" s="107">
        <v>259223.45200445433</v>
      </c>
      <c r="I237" s="112">
        <v>1.15E-2</v>
      </c>
      <c r="J237" s="112"/>
      <c r="K237" s="111"/>
      <c r="L237" s="102">
        <f t="shared" si="8"/>
        <v>4.2171724777547055E-3</v>
      </c>
      <c r="M237" s="103">
        <f t="shared" si="9"/>
        <v>4.8497483494179114E-5</v>
      </c>
    </row>
    <row r="238" spans="1:13" x14ac:dyDescent="0.2">
      <c r="A238" s="14"/>
      <c r="B238" s="108" t="s">
        <v>195</v>
      </c>
      <c r="C238" s="109">
        <v>42678</v>
      </c>
      <c r="D238" s="110" t="s">
        <v>196</v>
      </c>
      <c r="E238" s="109">
        <v>44504</v>
      </c>
      <c r="F238" s="107">
        <v>250000</v>
      </c>
      <c r="G238" s="107"/>
      <c r="H238" s="107">
        <v>259223.45200445433</v>
      </c>
      <c r="I238" s="112">
        <v>1.7000000000000001E-2</v>
      </c>
      <c r="J238" s="112"/>
      <c r="K238" s="111"/>
      <c r="L238" s="102">
        <f t="shared" si="8"/>
        <v>4.2171724777547055E-3</v>
      </c>
      <c r="M238" s="103">
        <f t="shared" si="9"/>
        <v>7.169193212183E-5</v>
      </c>
    </row>
    <row r="239" spans="1:13" ht="22.5" x14ac:dyDescent="0.2">
      <c r="A239" s="14"/>
      <c r="B239" s="108" t="s">
        <v>197</v>
      </c>
      <c r="C239" s="109">
        <v>42692</v>
      </c>
      <c r="D239" s="110" t="s">
        <v>133</v>
      </c>
      <c r="E239" s="109">
        <v>43787</v>
      </c>
      <c r="F239" s="107">
        <v>250000</v>
      </c>
      <c r="G239" s="107"/>
      <c r="H239" s="107">
        <v>259223.45200445433</v>
      </c>
      <c r="I239" s="112">
        <v>1.35E-2</v>
      </c>
      <c r="J239" s="112"/>
      <c r="K239" s="111"/>
      <c r="L239" s="102">
        <f t="shared" si="8"/>
        <v>4.2171724777547055E-3</v>
      </c>
      <c r="M239" s="103">
        <f t="shared" si="9"/>
        <v>5.6931828449688524E-5</v>
      </c>
    </row>
    <row r="240" spans="1:13" x14ac:dyDescent="0.2">
      <c r="A240" s="14"/>
      <c r="B240" s="108" t="s">
        <v>198</v>
      </c>
      <c r="C240" s="109">
        <v>42748</v>
      </c>
      <c r="D240" s="110" t="s">
        <v>173</v>
      </c>
      <c r="E240" s="109">
        <v>43112</v>
      </c>
      <c r="F240" s="107">
        <v>250000</v>
      </c>
      <c r="G240" s="107"/>
      <c r="H240" s="107">
        <v>259223.45200445433</v>
      </c>
      <c r="I240" s="112">
        <v>0.01</v>
      </c>
      <c r="J240" s="112"/>
      <c r="K240" s="111"/>
      <c r="L240" s="102">
        <f t="shared" si="8"/>
        <v>4.2171724777547055E-3</v>
      </c>
      <c r="M240" s="103">
        <f t="shared" si="9"/>
        <v>4.2171724777547054E-5</v>
      </c>
    </row>
    <row r="241" spans="1:13" ht="22.5" x14ac:dyDescent="0.2">
      <c r="A241" s="14"/>
      <c r="B241" s="108" t="s">
        <v>199</v>
      </c>
      <c r="C241" s="109">
        <v>42752</v>
      </c>
      <c r="D241" s="110" t="s">
        <v>173</v>
      </c>
      <c r="E241" s="109">
        <v>43117</v>
      </c>
      <c r="F241" s="107">
        <v>250000</v>
      </c>
      <c r="G241" s="107"/>
      <c r="H241" s="107">
        <v>259223.45200445433</v>
      </c>
      <c r="I241" s="112">
        <v>0.01</v>
      </c>
      <c r="J241" s="112"/>
      <c r="K241" s="111"/>
      <c r="L241" s="102">
        <f t="shared" si="8"/>
        <v>4.2171724777547055E-3</v>
      </c>
      <c r="M241" s="103">
        <f t="shared" si="9"/>
        <v>4.2171724777547054E-5</v>
      </c>
    </row>
    <row r="242" spans="1:13" ht="22.5" x14ac:dyDescent="0.2">
      <c r="A242" s="14"/>
      <c r="B242" s="108" t="s">
        <v>200</v>
      </c>
      <c r="C242" s="109">
        <v>42755</v>
      </c>
      <c r="D242" s="110" t="s">
        <v>173</v>
      </c>
      <c r="E242" s="109">
        <v>43119</v>
      </c>
      <c r="F242" s="107">
        <v>250000</v>
      </c>
      <c r="G242" s="107"/>
      <c r="H242" s="107">
        <v>259223.45200445433</v>
      </c>
      <c r="I242" s="112">
        <v>8.9999999999999993E-3</v>
      </c>
      <c r="J242" s="112"/>
      <c r="K242" s="111"/>
      <c r="L242" s="102">
        <f t="shared" si="8"/>
        <v>4.2171724777547055E-3</v>
      </c>
      <c r="M242" s="103">
        <f t="shared" si="9"/>
        <v>3.7954552299792349E-5</v>
      </c>
    </row>
    <row r="243" spans="1:13" ht="22.5" x14ac:dyDescent="0.2">
      <c r="A243" s="14"/>
      <c r="B243" s="108" t="s">
        <v>201</v>
      </c>
      <c r="C243" s="109">
        <v>42755</v>
      </c>
      <c r="D243" s="110" t="s">
        <v>173</v>
      </c>
      <c r="E243" s="109">
        <v>43119</v>
      </c>
      <c r="F243" s="107">
        <v>250000</v>
      </c>
      <c r="G243" s="107"/>
      <c r="H243" s="107">
        <v>259223.45200445433</v>
      </c>
      <c r="I243" s="112">
        <v>8.9999999999999993E-3</v>
      </c>
      <c r="J243" s="112"/>
      <c r="K243" s="111"/>
      <c r="L243" s="102">
        <f t="shared" si="8"/>
        <v>4.2171724777547055E-3</v>
      </c>
      <c r="M243" s="103">
        <f t="shared" si="9"/>
        <v>3.7954552299792349E-5</v>
      </c>
    </row>
    <row r="244" spans="1:13" ht="22.5" x14ac:dyDescent="0.2">
      <c r="A244" s="14"/>
      <c r="B244" s="108" t="s">
        <v>202</v>
      </c>
      <c r="C244" s="109">
        <v>42755</v>
      </c>
      <c r="D244" s="110" t="s">
        <v>173</v>
      </c>
      <c r="E244" s="109">
        <v>43119</v>
      </c>
      <c r="F244" s="107">
        <v>250000</v>
      </c>
      <c r="G244" s="107"/>
      <c r="H244" s="107">
        <v>259223.45200445433</v>
      </c>
      <c r="I244" s="112">
        <v>8.9999999999999993E-3</v>
      </c>
      <c r="J244" s="112"/>
      <c r="K244" s="111"/>
      <c r="L244" s="102">
        <f t="shared" ref="L244:L272" si="10">H244/H$275</f>
        <v>4.2171724777547055E-3</v>
      </c>
      <c r="M244" s="103">
        <f t="shared" ref="M244:M272" si="11">L244*I244</f>
        <v>3.7954552299792349E-5</v>
      </c>
    </row>
    <row r="245" spans="1:13" ht="22.5" x14ac:dyDescent="0.2">
      <c r="A245" s="14"/>
      <c r="B245" s="108" t="s">
        <v>203</v>
      </c>
      <c r="C245" s="109">
        <v>42760</v>
      </c>
      <c r="D245" s="110" t="s">
        <v>173</v>
      </c>
      <c r="E245" s="109">
        <v>43125</v>
      </c>
      <c r="F245" s="107">
        <v>250000</v>
      </c>
      <c r="G245" s="107"/>
      <c r="H245" s="107">
        <v>259223.45200445433</v>
      </c>
      <c r="I245" s="112">
        <v>8.9999999999999993E-3</v>
      </c>
      <c r="J245" s="112"/>
      <c r="K245" s="111"/>
      <c r="L245" s="102">
        <f t="shared" si="10"/>
        <v>4.2171724777547055E-3</v>
      </c>
      <c r="M245" s="103">
        <f t="shared" si="11"/>
        <v>3.7954552299792349E-5</v>
      </c>
    </row>
    <row r="246" spans="1:13" ht="22.5" x14ac:dyDescent="0.2">
      <c r="A246" s="14"/>
      <c r="B246" s="108" t="s">
        <v>204</v>
      </c>
      <c r="C246" s="109">
        <v>42748</v>
      </c>
      <c r="D246" s="110" t="s">
        <v>137</v>
      </c>
      <c r="E246" s="109">
        <v>43479</v>
      </c>
      <c r="F246" s="107">
        <v>250000</v>
      </c>
      <c r="G246" s="107"/>
      <c r="H246" s="107">
        <v>259223.45200445433</v>
      </c>
      <c r="I246" s="112">
        <v>1.4E-2</v>
      </c>
      <c r="J246" s="112"/>
      <c r="K246" s="111"/>
      <c r="L246" s="102">
        <f t="shared" si="10"/>
        <v>4.2171724777547055E-3</v>
      </c>
      <c r="M246" s="103">
        <f t="shared" si="11"/>
        <v>5.9040414688565879E-5</v>
      </c>
    </row>
    <row r="247" spans="1:13" x14ac:dyDescent="0.2">
      <c r="A247" s="14"/>
      <c r="B247" s="108" t="s">
        <v>205</v>
      </c>
      <c r="C247" s="109">
        <v>42748</v>
      </c>
      <c r="D247" s="110" t="s">
        <v>137</v>
      </c>
      <c r="E247" s="109">
        <v>43479</v>
      </c>
      <c r="F247" s="107">
        <v>250000</v>
      </c>
      <c r="G247" s="107"/>
      <c r="H247" s="107">
        <v>259223.45200445433</v>
      </c>
      <c r="I247" s="112">
        <v>1.4E-2</v>
      </c>
      <c r="J247" s="112"/>
      <c r="K247" s="111"/>
      <c r="L247" s="102">
        <f t="shared" si="10"/>
        <v>4.2171724777547055E-3</v>
      </c>
      <c r="M247" s="103">
        <f t="shared" si="11"/>
        <v>5.9040414688565879E-5</v>
      </c>
    </row>
    <row r="248" spans="1:13" ht="22.5" x14ac:dyDescent="0.2">
      <c r="A248" s="14"/>
      <c r="B248" s="108" t="s">
        <v>206</v>
      </c>
      <c r="C248" s="109">
        <v>42753</v>
      </c>
      <c r="D248" s="110" t="s">
        <v>137</v>
      </c>
      <c r="E248" s="109">
        <v>43483</v>
      </c>
      <c r="F248" s="107">
        <v>250000</v>
      </c>
      <c r="G248" s="107"/>
      <c r="H248" s="107">
        <v>259223.45200445433</v>
      </c>
      <c r="I248" s="112">
        <v>1.35E-2</v>
      </c>
      <c r="J248" s="112"/>
      <c r="K248" s="111"/>
      <c r="L248" s="102">
        <f t="shared" si="10"/>
        <v>4.2171724777547055E-3</v>
      </c>
      <c r="M248" s="103">
        <f t="shared" si="11"/>
        <v>5.6931828449688524E-5</v>
      </c>
    </row>
    <row r="249" spans="1:13" x14ac:dyDescent="0.2">
      <c r="A249" s="14"/>
      <c r="B249" s="108" t="s">
        <v>207</v>
      </c>
      <c r="C249" s="109">
        <v>42760</v>
      </c>
      <c r="D249" s="110" t="s">
        <v>137</v>
      </c>
      <c r="E249" s="109">
        <v>43490</v>
      </c>
      <c r="F249" s="107">
        <v>250000</v>
      </c>
      <c r="G249" s="107"/>
      <c r="H249" s="107">
        <v>259223.45200445433</v>
      </c>
      <c r="I249" s="112">
        <v>1.35E-2</v>
      </c>
      <c r="J249" s="112"/>
      <c r="K249" s="111"/>
      <c r="L249" s="102">
        <f t="shared" si="10"/>
        <v>4.2171724777547055E-3</v>
      </c>
      <c r="M249" s="103">
        <f t="shared" si="11"/>
        <v>5.6931828449688524E-5</v>
      </c>
    </row>
    <row r="250" spans="1:13" x14ac:dyDescent="0.2">
      <c r="A250" s="14"/>
      <c r="B250" s="108" t="s">
        <v>208</v>
      </c>
      <c r="C250" s="109">
        <v>42748</v>
      </c>
      <c r="D250" s="110" t="s">
        <v>133</v>
      </c>
      <c r="E250" s="109">
        <v>43843</v>
      </c>
      <c r="F250" s="107">
        <v>250000</v>
      </c>
      <c r="G250" s="107"/>
      <c r="H250" s="107">
        <v>259223.45200445433</v>
      </c>
      <c r="I250" s="112">
        <v>1.6E-2</v>
      </c>
      <c r="J250" s="112"/>
      <c r="K250" s="111"/>
      <c r="L250" s="102">
        <f t="shared" si="10"/>
        <v>4.2171724777547055E-3</v>
      </c>
      <c r="M250" s="103">
        <f t="shared" si="11"/>
        <v>6.7474759644075289E-5</v>
      </c>
    </row>
    <row r="251" spans="1:13" x14ac:dyDescent="0.2">
      <c r="A251" s="14"/>
      <c r="B251" s="108" t="s">
        <v>209</v>
      </c>
      <c r="C251" s="109">
        <v>42760</v>
      </c>
      <c r="D251" s="110" t="s">
        <v>133</v>
      </c>
      <c r="E251" s="109">
        <v>43857</v>
      </c>
      <c r="F251" s="107">
        <v>250000</v>
      </c>
      <c r="G251" s="107"/>
      <c r="H251" s="107">
        <v>259223.45200445433</v>
      </c>
      <c r="I251" s="112">
        <v>1.7000000000000001E-2</v>
      </c>
      <c r="J251" s="112"/>
      <c r="K251" s="111"/>
      <c r="L251" s="102">
        <f t="shared" si="10"/>
        <v>4.2171724777547055E-3</v>
      </c>
      <c r="M251" s="103">
        <f t="shared" si="11"/>
        <v>7.169193212183E-5</v>
      </c>
    </row>
    <row r="252" spans="1:13" x14ac:dyDescent="0.2">
      <c r="A252" s="14"/>
      <c r="B252" s="108" t="s">
        <v>210</v>
      </c>
      <c r="C252" s="109">
        <v>42748</v>
      </c>
      <c r="D252" s="110" t="s">
        <v>211</v>
      </c>
      <c r="E252" s="109">
        <v>44025</v>
      </c>
      <c r="F252" s="107">
        <v>250000</v>
      </c>
      <c r="G252" s="107"/>
      <c r="H252" s="107">
        <v>259223.45200445433</v>
      </c>
      <c r="I252" s="112">
        <v>1.95E-2</v>
      </c>
      <c r="J252" s="112"/>
      <c r="K252" s="111"/>
      <c r="L252" s="102">
        <f t="shared" si="10"/>
        <v>4.2171724777547055E-3</v>
      </c>
      <c r="M252" s="103">
        <f t="shared" si="11"/>
        <v>8.2234863316216759E-5</v>
      </c>
    </row>
    <row r="253" spans="1:13" ht="22.5" x14ac:dyDescent="0.2">
      <c r="A253" s="14"/>
      <c r="B253" s="108" t="s">
        <v>212</v>
      </c>
      <c r="C253" s="109">
        <v>42753</v>
      </c>
      <c r="D253" s="110" t="s">
        <v>196</v>
      </c>
      <c r="E253" s="109">
        <v>44579</v>
      </c>
      <c r="F253" s="107">
        <v>250000</v>
      </c>
      <c r="G253" s="107"/>
      <c r="H253" s="107">
        <v>207378.76160356347</v>
      </c>
      <c r="I253" s="112">
        <v>2.0500000000000001E-2</v>
      </c>
      <c r="J253" s="112"/>
      <c r="K253" s="111"/>
      <c r="L253" s="102">
        <f t="shared" si="10"/>
        <v>3.373737982203764E-3</v>
      </c>
      <c r="M253" s="103">
        <f t="shared" si="11"/>
        <v>6.9161628635177168E-5</v>
      </c>
    </row>
    <row r="254" spans="1:13" ht="22.5" x14ac:dyDescent="0.2">
      <c r="A254" s="14"/>
      <c r="B254" s="108" t="s">
        <v>213</v>
      </c>
      <c r="C254" s="109">
        <v>42753</v>
      </c>
      <c r="D254" s="110" t="s">
        <v>196</v>
      </c>
      <c r="E254" s="109">
        <v>44579</v>
      </c>
      <c r="F254" s="107">
        <v>250000</v>
      </c>
      <c r="G254" s="107"/>
      <c r="H254" s="107">
        <v>259223.45200445433</v>
      </c>
      <c r="I254" s="112">
        <v>2.0500000000000001E-2</v>
      </c>
      <c r="J254" s="112"/>
      <c r="K254" s="111"/>
      <c r="L254" s="102">
        <f t="shared" si="10"/>
        <v>4.2171724777547055E-3</v>
      </c>
      <c r="M254" s="103">
        <f t="shared" si="11"/>
        <v>8.645203579397147E-5</v>
      </c>
    </row>
    <row r="255" spans="1:13" ht="22.5" x14ac:dyDescent="0.2">
      <c r="A255" s="14"/>
      <c r="B255" s="108" t="s">
        <v>214</v>
      </c>
      <c r="C255" s="109">
        <v>42748</v>
      </c>
      <c r="D255" s="110" t="s">
        <v>162</v>
      </c>
      <c r="E255" s="109">
        <v>43203</v>
      </c>
      <c r="F255" s="107">
        <v>250000</v>
      </c>
      <c r="G255" s="107"/>
      <c r="H255" s="107">
        <v>259223.45200445433</v>
      </c>
      <c r="I255" s="112">
        <v>0.01</v>
      </c>
      <c r="J255" s="112"/>
      <c r="K255" s="111"/>
      <c r="L255" s="102">
        <f t="shared" si="10"/>
        <v>4.2171724777547055E-3</v>
      </c>
      <c r="M255" s="103">
        <f t="shared" si="11"/>
        <v>4.2171724777547054E-5</v>
      </c>
    </row>
    <row r="256" spans="1:13" ht="22.5" x14ac:dyDescent="0.2">
      <c r="A256" s="14"/>
      <c r="B256" s="108" t="s">
        <v>215</v>
      </c>
      <c r="C256" s="109">
        <v>42755</v>
      </c>
      <c r="D256" s="110" t="s">
        <v>127</v>
      </c>
      <c r="E256" s="109">
        <v>43301</v>
      </c>
      <c r="F256" s="107">
        <v>250000</v>
      </c>
      <c r="G256" s="107"/>
      <c r="H256" s="107">
        <v>259223.45200445433</v>
      </c>
      <c r="I256" s="112">
        <v>1.0500000000000001E-2</v>
      </c>
      <c r="J256" s="112"/>
      <c r="K256" s="111"/>
      <c r="L256" s="102">
        <f t="shared" si="10"/>
        <v>4.2171724777547055E-3</v>
      </c>
      <c r="M256" s="103">
        <f t="shared" si="11"/>
        <v>4.428031101642441E-5</v>
      </c>
    </row>
    <row r="257" spans="1:13" ht="22.5" x14ac:dyDescent="0.2">
      <c r="A257" s="14"/>
      <c r="B257" s="108" t="s">
        <v>216</v>
      </c>
      <c r="C257" s="109">
        <v>42748</v>
      </c>
      <c r="D257" s="110" t="s">
        <v>137</v>
      </c>
      <c r="E257" s="109">
        <v>43479</v>
      </c>
      <c r="F257" s="107">
        <v>250000</v>
      </c>
      <c r="G257" s="107"/>
      <c r="H257" s="107">
        <v>259223.45200445433</v>
      </c>
      <c r="I257" s="112">
        <v>1.35E-2</v>
      </c>
      <c r="J257" s="112"/>
      <c r="K257" s="111"/>
      <c r="L257" s="102">
        <f t="shared" si="10"/>
        <v>4.2171724777547055E-3</v>
      </c>
      <c r="M257" s="103">
        <f t="shared" si="11"/>
        <v>5.6931828449688524E-5</v>
      </c>
    </row>
    <row r="258" spans="1:13" ht="22.5" x14ac:dyDescent="0.2">
      <c r="A258" s="14"/>
      <c r="B258" s="108" t="s">
        <v>217</v>
      </c>
      <c r="C258" s="109">
        <v>42755</v>
      </c>
      <c r="D258" s="110" t="s">
        <v>130</v>
      </c>
      <c r="E258" s="109">
        <v>43668</v>
      </c>
      <c r="F258" s="107">
        <v>250000</v>
      </c>
      <c r="G258" s="107"/>
      <c r="H258" s="107">
        <v>259223.45200445433</v>
      </c>
      <c r="I258" s="112">
        <v>1.4500000000000001E-2</v>
      </c>
      <c r="J258" s="112"/>
      <c r="K258" s="111"/>
      <c r="L258" s="102">
        <f t="shared" si="10"/>
        <v>4.2171724777547055E-3</v>
      </c>
      <c r="M258" s="103">
        <f t="shared" si="11"/>
        <v>6.1149000927443228E-5</v>
      </c>
    </row>
    <row r="259" spans="1:13" ht="22.5" x14ac:dyDescent="0.2">
      <c r="A259" s="14"/>
      <c r="B259" s="108" t="s">
        <v>218</v>
      </c>
      <c r="C259" s="109">
        <v>42756</v>
      </c>
      <c r="D259" s="110" t="s">
        <v>133</v>
      </c>
      <c r="E259" s="109">
        <v>43851</v>
      </c>
      <c r="F259" s="107">
        <v>250000</v>
      </c>
      <c r="G259" s="107"/>
      <c r="H259" s="107">
        <v>259223.45200445433</v>
      </c>
      <c r="I259" s="112">
        <v>1.7500000000000002E-2</v>
      </c>
      <c r="J259" s="112"/>
      <c r="K259" s="111"/>
      <c r="L259" s="102">
        <f t="shared" si="10"/>
        <v>4.2171724777547055E-3</v>
      </c>
      <c r="M259" s="103">
        <f t="shared" si="11"/>
        <v>7.3800518360707349E-5</v>
      </c>
    </row>
    <row r="260" spans="1:13" ht="22.5" x14ac:dyDescent="0.2">
      <c r="A260" s="14"/>
      <c r="B260" s="108" t="s">
        <v>219</v>
      </c>
      <c r="C260" s="109">
        <v>42755</v>
      </c>
      <c r="D260" s="110" t="s">
        <v>196</v>
      </c>
      <c r="E260" s="109">
        <v>44581</v>
      </c>
      <c r="F260" s="107">
        <v>250000</v>
      </c>
      <c r="G260" s="107"/>
      <c r="H260" s="107">
        <v>259223.45200445433</v>
      </c>
      <c r="I260" s="112">
        <v>0.02</v>
      </c>
      <c r="J260" s="112"/>
      <c r="K260" s="111"/>
      <c r="L260" s="102">
        <f t="shared" si="10"/>
        <v>4.2171724777547055E-3</v>
      </c>
      <c r="M260" s="103">
        <f t="shared" si="11"/>
        <v>8.4343449555094108E-5</v>
      </c>
    </row>
    <row r="261" spans="1:13" ht="22.5" x14ac:dyDescent="0.2">
      <c r="A261" s="14"/>
      <c r="B261" s="108" t="s">
        <v>220</v>
      </c>
      <c r="C261" s="109">
        <v>42755</v>
      </c>
      <c r="D261" s="110" t="s">
        <v>196</v>
      </c>
      <c r="E261" s="109">
        <v>44581</v>
      </c>
      <c r="F261" s="107">
        <v>250000</v>
      </c>
      <c r="G261" s="107"/>
      <c r="H261" s="107">
        <v>259223.45200445433</v>
      </c>
      <c r="I261" s="112">
        <v>0.02</v>
      </c>
      <c r="J261" s="112"/>
      <c r="K261" s="111"/>
      <c r="L261" s="102">
        <f t="shared" si="10"/>
        <v>4.2171724777547055E-3</v>
      </c>
      <c r="M261" s="103">
        <f t="shared" si="11"/>
        <v>8.4343449555094108E-5</v>
      </c>
    </row>
    <row r="262" spans="1:13" ht="22.5" x14ac:dyDescent="0.2">
      <c r="A262" s="14"/>
      <c r="B262" s="108" t="s">
        <v>221</v>
      </c>
      <c r="C262" s="109">
        <v>42762</v>
      </c>
      <c r="D262" s="110" t="s">
        <v>196</v>
      </c>
      <c r="E262" s="109">
        <v>44588</v>
      </c>
      <c r="F262" s="107">
        <v>250000</v>
      </c>
      <c r="G262" s="107"/>
      <c r="H262" s="107">
        <v>259223.45200445433</v>
      </c>
      <c r="I262" s="112">
        <v>1.9E-2</v>
      </c>
      <c r="J262" s="112"/>
      <c r="K262" s="111"/>
      <c r="L262" s="102">
        <f t="shared" si="10"/>
        <v>4.2171724777547055E-3</v>
      </c>
      <c r="M262" s="103">
        <f t="shared" si="11"/>
        <v>8.0126277077339396E-5</v>
      </c>
    </row>
    <row r="263" spans="1:13" ht="22.5" x14ac:dyDescent="0.2">
      <c r="A263" s="14"/>
      <c r="B263" s="108" t="s">
        <v>222</v>
      </c>
      <c r="C263" s="109">
        <v>42781</v>
      </c>
      <c r="D263" s="110" t="s">
        <v>196</v>
      </c>
      <c r="E263" s="109">
        <v>44607</v>
      </c>
      <c r="F263" s="107">
        <v>250000</v>
      </c>
      <c r="G263" s="107"/>
      <c r="H263" s="107">
        <v>259223.45200445433</v>
      </c>
      <c r="I263" s="112">
        <v>2.3E-2</v>
      </c>
      <c r="J263" s="112"/>
      <c r="K263" s="111"/>
      <c r="L263" s="102">
        <f t="shared" si="10"/>
        <v>4.2171724777547055E-3</v>
      </c>
      <c r="M263" s="103">
        <f t="shared" si="11"/>
        <v>9.6994966988358229E-5</v>
      </c>
    </row>
    <row r="264" spans="1:13" x14ac:dyDescent="0.2">
      <c r="A264" s="14"/>
      <c r="B264" s="108" t="s">
        <v>223</v>
      </c>
      <c r="C264" s="109">
        <v>42815</v>
      </c>
      <c r="D264" s="110" t="s">
        <v>196</v>
      </c>
      <c r="E264" s="109">
        <v>44641</v>
      </c>
      <c r="F264" s="107">
        <v>250000</v>
      </c>
      <c r="G264" s="107"/>
      <c r="H264" s="107">
        <v>259223.45200445433</v>
      </c>
      <c r="I264" s="112">
        <v>2.4500000000000001E-2</v>
      </c>
      <c r="J264" s="112"/>
      <c r="K264" s="111"/>
      <c r="L264" s="102">
        <f t="shared" si="10"/>
        <v>4.2171724777547055E-3</v>
      </c>
      <c r="M264" s="103">
        <f t="shared" si="11"/>
        <v>1.0332072570499029E-4</v>
      </c>
    </row>
    <row r="265" spans="1:13" ht="22.5" x14ac:dyDescent="0.2">
      <c r="A265" s="14"/>
      <c r="B265" s="108" t="s">
        <v>224</v>
      </c>
      <c r="C265" s="109">
        <v>42815</v>
      </c>
      <c r="D265" s="110" t="s">
        <v>196</v>
      </c>
      <c r="E265" s="109">
        <v>44656</v>
      </c>
      <c r="F265" s="107">
        <v>200000</v>
      </c>
      <c r="G265" s="107"/>
      <c r="H265" s="107">
        <v>259223.45200445433</v>
      </c>
      <c r="I265" s="112">
        <v>2.4500000000000001E-2</v>
      </c>
      <c r="J265" s="112"/>
      <c r="K265" s="111"/>
      <c r="L265" s="102">
        <f t="shared" si="10"/>
        <v>4.2171724777547055E-3</v>
      </c>
      <c r="M265" s="103">
        <f t="shared" si="11"/>
        <v>1.0332072570499029E-4</v>
      </c>
    </row>
    <row r="266" spans="1:13" x14ac:dyDescent="0.2">
      <c r="A266" s="14"/>
      <c r="B266" s="108" t="s">
        <v>225</v>
      </c>
      <c r="C266" s="109">
        <v>42916</v>
      </c>
      <c r="D266" s="110" t="s">
        <v>137</v>
      </c>
      <c r="E266" s="109">
        <v>43647</v>
      </c>
      <c r="F266" s="107">
        <v>250000</v>
      </c>
      <c r="G266" s="107"/>
      <c r="H266" s="107">
        <v>259223.45200445433</v>
      </c>
      <c r="I266" s="112">
        <v>1.7500000000000002E-2</v>
      </c>
      <c r="J266" s="112"/>
      <c r="K266" s="111"/>
      <c r="L266" s="102">
        <f t="shared" si="10"/>
        <v>4.2171724777547055E-3</v>
      </c>
      <c r="M266" s="103">
        <f t="shared" si="11"/>
        <v>7.3800518360707349E-5</v>
      </c>
    </row>
    <row r="267" spans="1:13" ht="22.5" x14ac:dyDescent="0.2">
      <c r="A267" s="14"/>
      <c r="B267" s="108" t="s">
        <v>226</v>
      </c>
      <c r="C267" s="109">
        <v>42888</v>
      </c>
      <c r="D267" s="110" t="s">
        <v>196</v>
      </c>
      <c r="E267" s="109">
        <v>44714</v>
      </c>
      <c r="F267" s="107">
        <v>250000</v>
      </c>
      <c r="G267" s="107"/>
      <c r="H267" s="107">
        <v>259223.45200445433</v>
      </c>
      <c r="I267" s="112">
        <v>2.0500000000000001E-2</v>
      </c>
      <c r="J267" s="112"/>
      <c r="K267" s="111"/>
      <c r="L267" s="102">
        <f t="shared" si="10"/>
        <v>4.2171724777547055E-3</v>
      </c>
      <c r="M267" s="103">
        <f t="shared" si="11"/>
        <v>8.645203579397147E-5</v>
      </c>
    </row>
    <row r="268" spans="1:13" ht="22.5" x14ac:dyDescent="0.2">
      <c r="A268" s="14"/>
      <c r="B268" s="108" t="s">
        <v>227</v>
      </c>
      <c r="C268" s="109">
        <v>42893</v>
      </c>
      <c r="D268" s="110" t="s">
        <v>196</v>
      </c>
      <c r="E268" s="109">
        <v>44719</v>
      </c>
      <c r="F268" s="107">
        <v>250000</v>
      </c>
      <c r="G268" s="107"/>
      <c r="H268" s="107">
        <v>259223.45200445433</v>
      </c>
      <c r="I268" s="112">
        <v>2.1000000000000001E-2</v>
      </c>
      <c r="J268" s="112"/>
      <c r="K268" s="111"/>
      <c r="L268" s="102">
        <f t="shared" si="10"/>
        <v>4.2171724777547055E-3</v>
      </c>
      <c r="M268" s="103">
        <f t="shared" si="11"/>
        <v>8.8560622032848819E-5</v>
      </c>
    </row>
    <row r="269" spans="1:13" x14ac:dyDescent="0.2">
      <c r="A269" s="14"/>
      <c r="B269" s="108" t="s">
        <v>228</v>
      </c>
      <c r="C269" s="109">
        <v>42895</v>
      </c>
      <c r="D269" s="110" t="s">
        <v>196</v>
      </c>
      <c r="E269" s="109">
        <v>44721</v>
      </c>
      <c r="F269" s="107">
        <v>200000</v>
      </c>
      <c r="G269" s="107"/>
      <c r="H269" s="107">
        <v>259223.45200445433</v>
      </c>
      <c r="I269" s="112">
        <v>2.0500000000000001E-2</v>
      </c>
      <c r="J269" s="112"/>
      <c r="K269" s="111"/>
      <c r="L269" s="102">
        <f t="shared" si="10"/>
        <v>4.2171724777547055E-3</v>
      </c>
      <c r="M269" s="103">
        <f t="shared" si="11"/>
        <v>8.645203579397147E-5</v>
      </c>
    </row>
    <row r="270" spans="1:13" x14ac:dyDescent="0.2">
      <c r="A270" s="14"/>
      <c r="B270" s="108" t="s">
        <v>229</v>
      </c>
      <c r="C270" s="109">
        <v>42976</v>
      </c>
      <c r="D270" s="110" t="s">
        <v>196</v>
      </c>
      <c r="E270" s="109">
        <v>44802</v>
      </c>
      <c r="F270" s="107">
        <v>250000</v>
      </c>
      <c r="G270" s="107"/>
      <c r="H270" s="107">
        <v>250000</v>
      </c>
      <c r="I270" s="112">
        <v>1.7999999999999999E-2</v>
      </c>
      <c r="J270" s="112"/>
      <c r="K270" s="111"/>
      <c r="L270" s="102">
        <f t="shared" si="10"/>
        <v>4.0671209000818333E-3</v>
      </c>
      <c r="M270" s="103">
        <f t="shared" si="11"/>
        <v>7.3208176201472989E-5</v>
      </c>
    </row>
    <row r="271" spans="1:13" x14ac:dyDescent="0.2">
      <c r="A271" s="14"/>
      <c r="B271" s="108" t="s">
        <v>230</v>
      </c>
      <c r="C271" s="109">
        <v>43021</v>
      </c>
      <c r="D271" s="110" t="s">
        <v>164</v>
      </c>
      <c r="E271" s="109">
        <v>44482</v>
      </c>
      <c r="F271" s="107">
        <v>94220.19</v>
      </c>
      <c r="G271" s="107"/>
      <c r="H271" s="107">
        <f>F271</f>
        <v>94220.19</v>
      </c>
      <c r="I271" s="112">
        <v>0.02</v>
      </c>
      <c r="J271" s="112"/>
      <c r="K271" s="111"/>
      <c r="L271" s="102">
        <f t="shared" si="10"/>
        <v>1.5328196158347256E-3</v>
      </c>
      <c r="M271" s="103">
        <f t="shared" si="11"/>
        <v>3.0656392316694511E-5</v>
      </c>
    </row>
    <row r="272" spans="1:13" x14ac:dyDescent="0.2">
      <c r="A272" s="14"/>
      <c r="B272" s="108" t="s">
        <v>231</v>
      </c>
      <c r="C272" s="109">
        <v>43033</v>
      </c>
      <c r="D272" s="110" t="s">
        <v>196</v>
      </c>
      <c r="E272" s="109">
        <v>44859</v>
      </c>
      <c r="F272" s="107">
        <v>238038.01</v>
      </c>
      <c r="G272" s="107"/>
      <c r="H272" s="107">
        <f>F272</f>
        <v>238038.01</v>
      </c>
      <c r="I272" s="112">
        <v>2.1499999999999998E-2</v>
      </c>
      <c r="J272" s="112"/>
      <c r="K272" s="111"/>
      <c r="L272" s="102">
        <f t="shared" si="10"/>
        <v>3.8725174619395541E-3</v>
      </c>
      <c r="M272" s="103">
        <f t="shared" si="11"/>
        <v>8.325912543170041E-5</v>
      </c>
    </row>
    <row r="273" spans="1:14" ht="12" thickBot="1" x14ac:dyDescent="0.25">
      <c r="A273" s="113"/>
      <c r="B273" s="114"/>
      <c r="C273" s="115"/>
      <c r="D273" s="115"/>
      <c r="E273" s="116"/>
      <c r="F273" s="117"/>
      <c r="G273" s="117"/>
      <c r="H273" s="117"/>
      <c r="I273" s="118"/>
      <c r="J273" s="111"/>
      <c r="K273" s="111"/>
      <c r="L273" s="102"/>
      <c r="M273" s="102"/>
    </row>
    <row r="274" spans="1:14" x14ac:dyDescent="0.2">
      <c r="A274" s="92"/>
      <c r="B274" s="72"/>
      <c r="C274" s="119"/>
      <c r="D274" s="119"/>
      <c r="E274" s="119"/>
      <c r="F274" s="120"/>
      <c r="G274" s="120"/>
      <c r="H274" s="120"/>
      <c r="I274" s="107"/>
      <c r="J274" s="107"/>
    </row>
    <row r="275" spans="1:14" ht="12" thickBot="1" x14ac:dyDescent="0.25">
      <c r="A275" s="14"/>
      <c r="C275" s="121"/>
      <c r="D275" s="121"/>
      <c r="E275" s="37"/>
      <c r="F275" s="33" t="s">
        <v>232</v>
      </c>
      <c r="G275" s="33"/>
      <c r="H275" s="122">
        <f>SUM(H169:H273)</f>
        <v>61468544.000000052</v>
      </c>
      <c r="I275" s="122"/>
      <c r="J275" s="107"/>
    </row>
    <row r="276" spans="1:14" ht="12" thickTop="1" x14ac:dyDescent="0.2">
      <c r="A276" s="14"/>
      <c r="C276" s="121"/>
      <c r="D276" s="121"/>
      <c r="E276" s="37"/>
      <c r="G276" s="33"/>
      <c r="I276" s="123"/>
      <c r="J276" s="123"/>
      <c r="N276" s="124"/>
    </row>
    <row r="277" spans="1:14" x14ac:dyDescent="0.2">
      <c r="A277" s="14"/>
      <c r="B277" s="33"/>
      <c r="C277" s="121"/>
      <c r="D277" s="121"/>
      <c r="E277" s="123"/>
      <c r="F277" s="125" t="s">
        <v>233</v>
      </c>
      <c r="G277" s="125"/>
      <c r="H277" s="37"/>
      <c r="I277" s="126">
        <f>SUM(M169:M273)</f>
        <v>1.0421635427974071E-2</v>
      </c>
      <c r="J277" s="126"/>
      <c r="K277" s="126"/>
    </row>
    <row r="278" spans="1:14" x14ac:dyDescent="0.2">
      <c r="A278" s="14"/>
      <c r="B278" s="33"/>
      <c r="C278" s="121"/>
      <c r="D278" s="121"/>
      <c r="E278" s="123"/>
      <c r="F278" s="125"/>
      <c r="G278" s="125"/>
      <c r="H278" s="37"/>
      <c r="I278" s="126"/>
      <c r="J278" s="126"/>
      <c r="K278" s="126"/>
    </row>
    <row r="279" spans="1:14" x14ac:dyDescent="0.2">
      <c r="A279" s="14"/>
      <c r="B279" s="33"/>
      <c r="C279" s="121"/>
      <c r="D279" s="121"/>
      <c r="E279" s="123"/>
      <c r="F279" s="125"/>
      <c r="G279" s="125"/>
      <c r="H279" s="37"/>
      <c r="I279" s="126"/>
      <c r="J279" s="126"/>
      <c r="K279" s="126"/>
    </row>
    <row r="280" spans="1:14" x14ac:dyDescent="0.2">
      <c r="A280" s="14"/>
      <c r="B280" s="33"/>
      <c r="C280" s="121"/>
      <c r="D280" s="121"/>
      <c r="E280" s="123"/>
      <c r="F280" s="125"/>
      <c r="G280" s="125"/>
      <c r="H280" s="37"/>
      <c r="I280" s="126"/>
      <c r="J280" s="126"/>
      <c r="K280" s="126"/>
    </row>
    <row r="281" spans="1:14" x14ac:dyDescent="0.2">
      <c r="A281" s="14"/>
      <c r="B281" s="33"/>
      <c r="C281" s="121"/>
      <c r="D281" s="121"/>
      <c r="E281" s="123"/>
      <c r="F281" s="125"/>
      <c r="G281" s="37"/>
      <c r="H281" s="37"/>
      <c r="I281" s="37"/>
      <c r="J281" s="37"/>
      <c r="K281" s="95"/>
    </row>
    <row r="282" spans="1:14" x14ac:dyDescent="0.2">
      <c r="A282" s="14"/>
      <c r="B282" s="33"/>
      <c r="C282" s="121"/>
      <c r="D282" s="121"/>
      <c r="E282" s="123"/>
      <c r="F282" s="125"/>
      <c r="G282" s="37"/>
      <c r="H282" s="37"/>
      <c r="I282" s="37"/>
      <c r="J282" s="37"/>
      <c r="K282" s="95"/>
    </row>
    <row r="283" spans="1:14" x14ac:dyDescent="0.2">
      <c r="B283" s="92"/>
      <c r="C283" s="92"/>
      <c r="D283" s="92"/>
      <c r="E283" s="92"/>
      <c r="F283" s="92"/>
      <c r="G283" s="92"/>
      <c r="H283" s="92"/>
      <c r="I283" s="92"/>
      <c r="J283" s="92"/>
      <c r="K283" s="92"/>
    </row>
    <row r="284" spans="1:14" x14ac:dyDescent="0.2">
      <c r="B284" s="92"/>
      <c r="C284" s="92"/>
      <c r="D284" s="92"/>
      <c r="E284" s="92"/>
      <c r="F284" s="92"/>
      <c r="G284" s="92"/>
      <c r="H284" s="92"/>
      <c r="I284" s="92"/>
      <c r="J284" s="92"/>
      <c r="K284" s="92"/>
    </row>
    <row r="285" spans="1:14" x14ac:dyDescent="0.2">
      <c r="B285" s="92"/>
      <c r="C285" s="92"/>
      <c r="D285" s="92"/>
      <c r="E285" s="92"/>
      <c r="F285" s="92"/>
      <c r="G285" s="92"/>
      <c r="H285" s="92"/>
      <c r="I285" s="92"/>
      <c r="J285" s="92"/>
      <c r="K285" s="92"/>
    </row>
    <row r="286" spans="1:14" x14ac:dyDescent="0.2">
      <c r="B286" s="92"/>
      <c r="C286" s="92"/>
      <c r="D286" s="92"/>
      <c r="E286" s="92"/>
      <c r="F286" s="92"/>
      <c r="G286" s="92"/>
      <c r="H286" s="92"/>
      <c r="I286" s="92"/>
      <c r="J286" s="92"/>
      <c r="K286" s="92"/>
    </row>
    <row r="287" spans="1:14" x14ac:dyDescent="0.2">
      <c r="B287" s="92"/>
      <c r="C287" s="92"/>
      <c r="D287" s="92"/>
      <c r="E287" s="92"/>
      <c r="F287" s="92"/>
      <c r="G287" s="92"/>
      <c r="H287" s="92"/>
      <c r="I287" s="92"/>
      <c r="J287" s="92"/>
      <c r="K287" s="92"/>
    </row>
    <row r="288" spans="1:14" x14ac:dyDescent="0.2">
      <c r="B288" s="92"/>
      <c r="C288" s="92"/>
      <c r="D288" s="92"/>
      <c r="E288" s="92"/>
      <c r="F288" s="92"/>
      <c r="G288" s="92"/>
      <c r="H288" s="92"/>
      <c r="I288" s="92"/>
      <c r="J288" s="92"/>
      <c r="K288" s="92"/>
    </row>
    <row r="289" spans="2:11" x14ac:dyDescent="0.2">
      <c r="B289" s="92"/>
      <c r="C289" s="92"/>
      <c r="D289" s="92"/>
      <c r="E289" s="92"/>
      <c r="F289" s="92"/>
      <c r="G289" s="92"/>
      <c r="H289" s="92"/>
      <c r="I289" s="92"/>
      <c r="J289" s="92"/>
      <c r="K289" s="92"/>
    </row>
    <row r="290" spans="2:11" x14ac:dyDescent="0.2">
      <c r="B290" s="92"/>
      <c r="C290" s="92"/>
      <c r="D290" s="92"/>
      <c r="E290" s="92"/>
      <c r="F290" s="92"/>
      <c r="G290" s="92"/>
      <c r="H290" s="92"/>
      <c r="I290" s="92"/>
      <c r="J290" s="92"/>
      <c r="K290" s="92"/>
    </row>
    <row r="291" spans="2:11" x14ac:dyDescent="0.2">
      <c r="B291" s="92"/>
      <c r="C291" s="92"/>
      <c r="D291" s="92"/>
      <c r="E291" s="92"/>
      <c r="F291" s="92"/>
      <c r="G291" s="92"/>
      <c r="H291" s="92"/>
      <c r="I291" s="92"/>
      <c r="J291" s="92"/>
      <c r="K291" s="92"/>
    </row>
    <row r="292" spans="2:11" x14ac:dyDescent="0.2">
      <c r="B292" s="92"/>
      <c r="C292" s="92"/>
      <c r="D292" s="92"/>
      <c r="E292" s="92"/>
      <c r="F292" s="92"/>
      <c r="G292" s="92"/>
      <c r="H292" s="92"/>
      <c r="I292" s="92"/>
      <c r="J292" s="92"/>
      <c r="K292" s="92"/>
    </row>
    <row r="293" spans="2:11" x14ac:dyDescent="0.2">
      <c r="B293" s="92"/>
      <c r="C293" s="92"/>
      <c r="D293" s="92"/>
      <c r="E293" s="92"/>
      <c r="F293" s="92"/>
      <c r="G293" s="92"/>
      <c r="H293" s="92"/>
      <c r="I293" s="92"/>
      <c r="J293" s="92"/>
      <c r="K293" s="92"/>
    </row>
    <row r="294" spans="2:11" x14ac:dyDescent="0.2">
      <c r="B294" s="92"/>
      <c r="C294" s="92"/>
      <c r="D294" s="92"/>
      <c r="E294" s="92"/>
      <c r="F294" s="92"/>
      <c r="G294" s="92"/>
      <c r="H294" s="92"/>
      <c r="I294" s="92"/>
      <c r="J294" s="92"/>
      <c r="K294" s="92"/>
    </row>
    <row r="295" spans="2:11" x14ac:dyDescent="0.2">
      <c r="B295" s="92"/>
      <c r="C295" s="92"/>
      <c r="D295" s="92"/>
      <c r="E295" s="92"/>
      <c r="F295" s="92"/>
      <c r="G295" s="92"/>
      <c r="H295" s="92"/>
      <c r="I295" s="92"/>
      <c r="J295" s="92"/>
      <c r="K295" s="92"/>
    </row>
    <row r="296" spans="2:11" x14ac:dyDescent="0.2">
      <c r="B296" s="92"/>
      <c r="C296" s="92"/>
      <c r="D296" s="92"/>
      <c r="E296" s="92"/>
      <c r="F296" s="92"/>
      <c r="G296" s="92"/>
      <c r="H296" s="92"/>
      <c r="I296" s="92"/>
      <c r="J296" s="92"/>
      <c r="K296" s="92"/>
    </row>
    <row r="297" spans="2:11" x14ac:dyDescent="0.2">
      <c r="B297" s="92"/>
      <c r="C297" s="92"/>
      <c r="D297" s="92"/>
      <c r="E297" s="92"/>
      <c r="F297" s="92"/>
      <c r="G297" s="92"/>
      <c r="H297" s="92"/>
      <c r="I297" s="92"/>
      <c r="J297" s="92"/>
      <c r="K297" s="92"/>
    </row>
    <row r="298" spans="2:11" x14ac:dyDescent="0.2">
      <c r="B298" s="92"/>
      <c r="C298" s="92"/>
      <c r="D298" s="92"/>
      <c r="E298" s="92"/>
      <c r="F298" s="92"/>
      <c r="G298" s="92"/>
      <c r="H298" s="92"/>
      <c r="I298" s="92"/>
      <c r="J298" s="92"/>
      <c r="K298" s="92"/>
    </row>
    <row r="299" spans="2:11" x14ac:dyDescent="0.2">
      <c r="B299" s="92"/>
      <c r="C299" s="92"/>
      <c r="D299" s="92"/>
      <c r="E299" s="92"/>
      <c r="F299" s="92"/>
      <c r="G299" s="92"/>
      <c r="H299" s="92"/>
      <c r="I299" s="92"/>
      <c r="J299" s="92"/>
      <c r="K299" s="92"/>
    </row>
    <row r="300" spans="2:11" x14ac:dyDescent="0.2">
      <c r="B300" s="92"/>
      <c r="C300" s="92"/>
      <c r="D300" s="92"/>
      <c r="E300" s="92"/>
      <c r="F300" s="92"/>
      <c r="G300" s="92"/>
      <c r="H300" s="92"/>
      <c r="I300" s="92"/>
      <c r="J300" s="92"/>
      <c r="K300" s="92"/>
    </row>
    <row r="301" spans="2:11" x14ac:dyDescent="0.2">
      <c r="B301" s="92"/>
      <c r="C301" s="92"/>
      <c r="D301" s="92"/>
      <c r="E301" s="92"/>
      <c r="F301" s="92"/>
      <c r="G301" s="92"/>
      <c r="H301" s="92"/>
      <c r="I301" s="92"/>
      <c r="J301" s="92"/>
      <c r="K301" s="92"/>
    </row>
    <row r="302" spans="2:11" x14ac:dyDescent="0.2">
      <c r="B302" s="92"/>
      <c r="C302" s="92"/>
      <c r="D302" s="92"/>
      <c r="E302" s="92"/>
      <c r="F302" s="92"/>
      <c r="G302" s="92"/>
      <c r="H302" s="92"/>
      <c r="I302" s="92"/>
      <c r="J302" s="92"/>
      <c r="K302" s="92"/>
    </row>
    <row r="303" spans="2:11" x14ac:dyDescent="0.2">
      <c r="B303" s="92"/>
      <c r="C303" s="92"/>
      <c r="D303" s="92"/>
      <c r="E303" s="92"/>
      <c r="F303" s="92"/>
      <c r="G303" s="92"/>
      <c r="H303" s="92"/>
      <c r="I303" s="92"/>
      <c r="J303" s="92"/>
      <c r="K303" s="92"/>
    </row>
    <row r="304" spans="2:11" x14ac:dyDescent="0.2">
      <c r="B304" s="92"/>
      <c r="C304" s="92"/>
      <c r="D304" s="92"/>
      <c r="E304" s="92"/>
      <c r="F304" s="92"/>
      <c r="G304" s="92"/>
      <c r="H304" s="92"/>
      <c r="I304" s="92"/>
      <c r="J304" s="92"/>
      <c r="K304" s="92"/>
    </row>
    <row r="305" spans="2:11" x14ac:dyDescent="0.2">
      <c r="B305" s="92"/>
      <c r="C305" s="92"/>
      <c r="D305" s="92"/>
      <c r="E305" s="92"/>
      <c r="F305" s="92"/>
      <c r="G305" s="92"/>
      <c r="H305" s="92"/>
      <c r="I305" s="92"/>
      <c r="J305" s="92"/>
      <c r="K305" s="92"/>
    </row>
    <row r="306" spans="2:11" x14ac:dyDescent="0.2">
      <c r="B306" s="92"/>
      <c r="C306" s="92"/>
      <c r="D306" s="92"/>
      <c r="E306" s="92"/>
      <c r="F306" s="92"/>
      <c r="G306" s="92"/>
      <c r="H306" s="92"/>
      <c r="I306" s="92"/>
      <c r="J306" s="92"/>
      <c r="K306" s="92"/>
    </row>
    <row r="307" spans="2:11" x14ac:dyDescent="0.2">
      <c r="B307" s="92"/>
      <c r="C307" s="92"/>
      <c r="D307" s="92"/>
      <c r="E307" s="92"/>
      <c r="F307" s="92"/>
      <c r="G307" s="92"/>
      <c r="H307" s="92"/>
      <c r="I307" s="92"/>
      <c r="J307" s="92"/>
      <c r="K307" s="92"/>
    </row>
    <row r="308" spans="2:11" x14ac:dyDescent="0.2">
      <c r="B308" s="92"/>
      <c r="C308" s="92"/>
      <c r="D308" s="92"/>
      <c r="E308" s="92"/>
      <c r="F308" s="92"/>
      <c r="G308" s="92"/>
      <c r="H308" s="92"/>
      <c r="I308" s="92"/>
      <c r="J308" s="92"/>
      <c r="K308" s="92"/>
    </row>
    <row r="309" spans="2:11" x14ac:dyDescent="0.2">
      <c r="B309" s="92"/>
      <c r="C309" s="92"/>
      <c r="D309" s="92"/>
      <c r="E309" s="92"/>
      <c r="F309" s="92"/>
      <c r="G309" s="92"/>
      <c r="H309" s="92"/>
      <c r="I309" s="92"/>
      <c r="J309" s="92"/>
      <c r="K309" s="92"/>
    </row>
    <row r="310" spans="2:11" x14ac:dyDescent="0.2">
      <c r="B310" s="92"/>
      <c r="C310" s="92"/>
      <c r="D310" s="92"/>
      <c r="E310" s="92"/>
      <c r="F310" s="92"/>
      <c r="G310" s="92"/>
      <c r="H310" s="92"/>
      <c r="I310" s="92"/>
      <c r="J310" s="92"/>
      <c r="K310" s="92"/>
    </row>
    <row r="311" spans="2:11" x14ac:dyDescent="0.2">
      <c r="B311" s="92"/>
      <c r="C311" s="92"/>
      <c r="D311" s="92"/>
      <c r="E311" s="92"/>
      <c r="F311" s="92"/>
      <c r="G311" s="92"/>
      <c r="H311" s="92"/>
      <c r="I311" s="92"/>
      <c r="J311" s="92"/>
      <c r="K311" s="92"/>
    </row>
    <row r="312" spans="2:11" x14ac:dyDescent="0.2">
      <c r="B312" s="92"/>
      <c r="C312" s="92"/>
      <c r="D312" s="92"/>
      <c r="E312" s="92"/>
      <c r="F312" s="92"/>
      <c r="G312" s="92"/>
      <c r="H312" s="92"/>
      <c r="I312" s="92"/>
      <c r="J312" s="92"/>
      <c r="K312" s="92"/>
    </row>
    <row r="313" spans="2:11" x14ac:dyDescent="0.2">
      <c r="B313" s="92"/>
      <c r="C313" s="92"/>
      <c r="D313" s="92"/>
      <c r="E313" s="92"/>
      <c r="F313" s="92"/>
      <c r="G313" s="92"/>
      <c r="H313" s="92"/>
      <c r="I313" s="92"/>
      <c r="J313" s="92"/>
      <c r="K313" s="92"/>
    </row>
    <row r="314" spans="2:11" x14ac:dyDescent="0.2">
      <c r="B314" s="92"/>
      <c r="C314" s="92"/>
      <c r="D314" s="92"/>
      <c r="E314" s="92"/>
      <c r="F314" s="92"/>
      <c r="G314" s="92"/>
      <c r="H314" s="92"/>
      <c r="I314" s="92"/>
      <c r="J314" s="92"/>
      <c r="K314" s="92"/>
    </row>
    <row r="315" spans="2:11" x14ac:dyDescent="0.2">
      <c r="B315" s="92"/>
      <c r="C315" s="92"/>
      <c r="D315" s="92"/>
      <c r="E315" s="92"/>
      <c r="F315" s="92"/>
      <c r="G315" s="92"/>
      <c r="H315" s="92"/>
      <c r="I315" s="92"/>
      <c r="J315" s="92"/>
      <c r="K315" s="92"/>
    </row>
    <row r="316" spans="2:11" x14ac:dyDescent="0.2">
      <c r="B316" s="92"/>
      <c r="C316" s="92"/>
      <c r="D316" s="92"/>
      <c r="E316" s="92"/>
      <c r="F316" s="92"/>
      <c r="G316" s="92"/>
      <c r="H316" s="92"/>
      <c r="I316" s="92"/>
      <c r="J316" s="92"/>
      <c r="K316" s="92"/>
    </row>
    <row r="317" spans="2:11" x14ac:dyDescent="0.2">
      <c r="B317" s="92"/>
      <c r="C317" s="92"/>
      <c r="D317" s="92"/>
      <c r="E317" s="92"/>
      <c r="F317" s="92"/>
      <c r="G317" s="92"/>
      <c r="H317" s="92"/>
      <c r="I317" s="92"/>
      <c r="J317" s="92"/>
      <c r="K317" s="92"/>
    </row>
    <row r="318" spans="2:11" x14ac:dyDescent="0.2">
      <c r="B318" s="92"/>
      <c r="C318" s="92"/>
      <c r="D318" s="92"/>
      <c r="E318" s="92"/>
      <c r="F318" s="92"/>
      <c r="G318" s="92"/>
      <c r="H318" s="92"/>
      <c r="I318" s="92"/>
      <c r="J318" s="92"/>
      <c r="K318" s="92"/>
    </row>
    <row r="319" spans="2:11" x14ac:dyDescent="0.2">
      <c r="B319" s="92"/>
      <c r="C319" s="92"/>
      <c r="D319" s="92"/>
      <c r="E319" s="92"/>
      <c r="F319" s="92"/>
      <c r="G319" s="92"/>
      <c r="H319" s="92"/>
      <c r="I319" s="92"/>
      <c r="J319" s="92"/>
      <c r="K319" s="92"/>
    </row>
    <row r="320" spans="2:11" x14ac:dyDescent="0.2">
      <c r="B320" s="92"/>
      <c r="C320" s="92"/>
      <c r="D320" s="92"/>
      <c r="E320" s="92"/>
      <c r="F320" s="92"/>
      <c r="G320" s="92"/>
      <c r="H320" s="92"/>
      <c r="I320" s="92"/>
      <c r="J320" s="92"/>
      <c r="K320" s="92"/>
    </row>
    <row r="321" spans="1:11" x14ac:dyDescent="0.2">
      <c r="B321" s="92"/>
      <c r="C321" s="92"/>
      <c r="D321" s="92"/>
      <c r="E321" s="92"/>
      <c r="F321" s="92"/>
      <c r="G321" s="92"/>
      <c r="H321" s="92"/>
      <c r="I321" s="92"/>
      <c r="J321" s="92"/>
      <c r="K321" s="92"/>
    </row>
    <row r="322" spans="1:11" x14ac:dyDescent="0.2">
      <c r="A322" s="127" t="s">
        <v>234</v>
      </c>
      <c r="B322" s="92"/>
      <c r="C322" s="39"/>
      <c r="D322" s="39"/>
      <c r="E322" s="123"/>
      <c r="F322" s="111"/>
      <c r="G322" s="39"/>
      <c r="H322" s="39"/>
      <c r="I322" s="39"/>
      <c r="J322" s="39"/>
      <c r="K322" s="39"/>
    </row>
    <row r="323" spans="1:11" x14ac:dyDescent="0.2">
      <c r="A323" s="14" t="s">
        <v>235</v>
      </c>
      <c r="C323" s="92"/>
      <c r="D323" s="92"/>
      <c r="E323" s="123"/>
      <c r="F323" s="111"/>
      <c r="G323" s="39"/>
      <c r="H323" s="39"/>
      <c r="I323" s="39"/>
      <c r="J323" s="39"/>
      <c r="K323" s="39"/>
    </row>
    <row r="324" spans="1:11" x14ac:dyDescent="0.2">
      <c r="A324" s="14" t="s">
        <v>236</v>
      </c>
      <c r="C324" s="92"/>
      <c r="D324" s="92"/>
      <c r="F324" s="128"/>
    </row>
    <row r="325" spans="1:11" x14ac:dyDescent="0.2">
      <c r="A325" s="125" t="s">
        <v>237</v>
      </c>
      <c r="C325" s="92"/>
      <c r="D325" s="92"/>
      <c r="F325" s="128"/>
    </row>
    <row r="326" spans="1:11" x14ac:dyDescent="0.2">
      <c r="A326" s="125"/>
      <c r="C326" s="92"/>
      <c r="D326" s="92"/>
      <c r="F326" s="128"/>
    </row>
    <row r="327" spans="1:11" x14ac:dyDescent="0.2">
      <c r="A327" s="125"/>
      <c r="C327" s="92"/>
      <c r="D327" s="92"/>
      <c r="F327" s="128"/>
    </row>
    <row r="328" spans="1:11" x14ac:dyDescent="0.2">
      <c r="A328" s="125"/>
      <c r="B328" s="3" t="s">
        <v>238</v>
      </c>
      <c r="C328" s="92"/>
      <c r="D328" s="92"/>
      <c r="F328" s="128"/>
    </row>
    <row r="329" spans="1:11" x14ac:dyDescent="0.2">
      <c r="A329" s="125"/>
      <c r="B329" s="3" t="s">
        <v>239</v>
      </c>
      <c r="E329" s="37"/>
    </row>
    <row r="330" spans="1:11" x14ac:dyDescent="0.2">
      <c r="A330" s="14"/>
      <c r="E330" s="37"/>
    </row>
    <row r="331" spans="1:11" x14ac:dyDescent="0.2">
      <c r="A331" s="14"/>
      <c r="B331" s="14" t="s">
        <v>240</v>
      </c>
    </row>
    <row r="332" spans="1:11" x14ac:dyDescent="0.2">
      <c r="A332" s="14"/>
      <c r="B332" s="14" t="s">
        <v>241</v>
      </c>
    </row>
    <row r="333" spans="1:11" x14ac:dyDescent="0.2">
      <c r="A333" s="14"/>
      <c r="B333" s="14" t="s">
        <v>242</v>
      </c>
    </row>
    <row r="334" spans="1:11" x14ac:dyDescent="0.2">
      <c r="A334" s="14"/>
    </row>
    <row r="335" spans="1:11" x14ac:dyDescent="0.2">
      <c r="A335" s="14"/>
    </row>
    <row r="336" spans="1:11" x14ac:dyDescent="0.2">
      <c r="A336" s="14"/>
      <c r="F336" s="3" t="s">
        <v>243</v>
      </c>
    </row>
    <row r="337" spans="1:11" x14ac:dyDescent="0.2">
      <c r="A337" s="14"/>
      <c r="C337" s="92"/>
      <c r="D337" s="92"/>
    </row>
    <row r="338" spans="1:11" x14ac:dyDescent="0.2">
      <c r="A338" s="14"/>
      <c r="C338" s="92"/>
      <c r="D338" s="92"/>
      <c r="E338" s="92"/>
    </row>
    <row r="339" spans="1:11" ht="12" thickBot="1" x14ac:dyDescent="0.25">
      <c r="A339" s="14"/>
      <c r="C339" s="92"/>
      <c r="D339" s="92"/>
      <c r="E339" s="92"/>
      <c r="J339" s="92"/>
      <c r="K339" s="92"/>
    </row>
    <row r="340" spans="1:11" x14ac:dyDescent="0.2">
      <c r="B340" s="92"/>
      <c r="C340" s="92"/>
      <c r="D340" s="92"/>
      <c r="E340" s="92"/>
      <c r="F340" s="129" t="s">
        <v>244</v>
      </c>
      <c r="G340" s="129"/>
      <c r="H340" s="129"/>
      <c r="I340" s="129" t="s">
        <v>245</v>
      </c>
      <c r="J340" s="92"/>
      <c r="K340" s="92"/>
    </row>
  </sheetData>
  <mergeCells count="9">
    <mergeCell ref="A162:I162"/>
    <mergeCell ref="A163:I163"/>
    <mergeCell ref="A164:I164"/>
    <mergeCell ref="A1:H1"/>
    <mergeCell ref="A2:H2"/>
    <mergeCell ref="A3:H3"/>
    <mergeCell ref="A89:H89"/>
    <mergeCell ref="A90:H90"/>
    <mergeCell ref="A91:H9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10-17</vt:lpstr>
    </vt:vector>
  </TitlesOfParts>
  <Company>City of Rancho Palos Verdes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Sovanna Proch</dc:creator>
  <cp:lastModifiedBy>Sovanna Proch</cp:lastModifiedBy>
  <dcterms:created xsi:type="dcterms:W3CDTF">2018-05-09T23:38:55Z</dcterms:created>
  <dcterms:modified xsi:type="dcterms:W3CDTF">2018-05-09T23:39:35Z</dcterms:modified>
</cp:coreProperties>
</file>