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8-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9" i="1" l="1"/>
  <c r="H177" i="1"/>
  <c r="M117" i="1" s="1"/>
  <c r="H173" i="1"/>
  <c r="F173" i="1"/>
  <c r="F171" i="1"/>
  <c r="H139" i="1"/>
  <c r="D137" i="1"/>
  <c r="D136" i="1"/>
  <c r="C136" i="1"/>
  <c r="B136" i="1"/>
  <c r="B137" i="1" s="1"/>
  <c r="I135" i="1"/>
  <c r="G135" i="1"/>
  <c r="E135" i="1"/>
  <c r="F135" i="1" s="1"/>
  <c r="E134" i="1"/>
  <c r="F134" i="1" s="1"/>
  <c r="I133" i="1"/>
  <c r="F133" i="1"/>
  <c r="G133" i="1" s="1"/>
  <c r="E133" i="1"/>
  <c r="E132" i="1"/>
  <c r="E131" i="1"/>
  <c r="I131" i="1" s="1"/>
  <c r="E130" i="1"/>
  <c r="F129" i="1"/>
  <c r="E129" i="1"/>
  <c r="I129" i="1" s="1"/>
  <c r="I128" i="1"/>
  <c r="E128" i="1"/>
  <c r="F128" i="1" s="1"/>
  <c r="G128" i="1" s="1"/>
  <c r="E127" i="1"/>
  <c r="F127" i="1" s="1"/>
  <c r="G127" i="1" s="1"/>
  <c r="I126" i="1"/>
  <c r="E126" i="1"/>
  <c r="F126" i="1" s="1"/>
  <c r="G126" i="1" s="1"/>
  <c r="E125" i="1"/>
  <c r="I125" i="1" s="1"/>
  <c r="I124" i="1"/>
  <c r="E124" i="1"/>
  <c r="F124" i="1" s="1"/>
  <c r="G124" i="1" s="1"/>
  <c r="I123" i="1"/>
  <c r="F123" i="1"/>
  <c r="G123" i="1" s="1"/>
  <c r="E123" i="1"/>
  <c r="I122" i="1"/>
  <c r="E122" i="1"/>
  <c r="F122" i="1" s="1"/>
  <c r="G122" i="1" s="1"/>
  <c r="E121" i="1"/>
  <c r="F121" i="1" s="1"/>
  <c r="I120" i="1"/>
  <c r="G120" i="1"/>
  <c r="F120" i="1"/>
  <c r="E120" i="1"/>
  <c r="E119" i="1"/>
  <c r="F119" i="1" s="1"/>
  <c r="G119" i="1" s="1"/>
  <c r="M118" i="1"/>
  <c r="E118" i="1"/>
  <c r="F118" i="1" s="1"/>
  <c r="G118" i="1" s="1"/>
  <c r="E117" i="1"/>
  <c r="I117" i="1" s="1"/>
  <c r="E116" i="1"/>
  <c r="M115" i="1"/>
  <c r="I115" i="1"/>
  <c r="E115" i="1"/>
  <c r="F115" i="1" s="1"/>
  <c r="G115" i="1" s="1"/>
  <c r="E114" i="1"/>
  <c r="I114" i="1" s="1"/>
  <c r="E113" i="1"/>
  <c r="F113" i="1" s="1"/>
  <c r="G113" i="1" s="1"/>
  <c r="E112" i="1"/>
  <c r="I112" i="1" s="1"/>
  <c r="E111" i="1"/>
  <c r="F111" i="1" s="1"/>
  <c r="G111" i="1" s="1"/>
  <c r="E110" i="1"/>
  <c r="I110" i="1" s="1"/>
  <c r="I109" i="1"/>
  <c r="E109" i="1"/>
  <c r="F109" i="1" s="1"/>
  <c r="E108" i="1"/>
  <c r="I108" i="1" s="1"/>
  <c r="I107" i="1"/>
  <c r="G107" i="1"/>
  <c r="E107" i="1"/>
  <c r="F107" i="1" s="1"/>
  <c r="E106" i="1"/>
  <c r="F106" i="1" s="1"/>
  <c r="G106" i="1" s="1"/>
  <c r="F105" i="1"/>
  <c r="E105" i="1"/>
  <c r="I105" i="1" s="1"/>
  <c r="L103" i="1"/>
  <c r="D103" i="1"/>
  <c r="C103" i="1"/>
  <c r="C137" i="1" s="1"/>
  <c r="B103" i="1"/>
  <c r="L102" i="1"/>
  <c r="E102" i="1"/>
  <c r="I102" i="1" s="1"/>
  <c r="L101" i="1"/>
  <c r="I101" i="1"/>
  <c r="E101" i="1"/>
  <c r="F101" i="1" s="1"/>
  <c r="G101" i="1" s="1"/>
  <c r="E100" i="1"/>
  <c r="L99" i="1" s="1"/>
  <c r="E99" i="1"/>
  <c r="I99" i="1" s="1"/>
  <c r="L98" i="1"/>
  <c r="F98" i="1"/>
  <c r="E98" i="1"/>
  <c r="I98" i="1" s="1"/>
  <c r="E96" i="1"/>
  <c r="F96" i="1" s="1"/>
  <c r="B31" i="1"/>
  <c r="B32" i="1" s="1"/>
  <c r="B12" i="1" s="1"/>
  <c r="B23" i="1"/>
  <c r="B22" i="1"/>
  <c r="B21" i="1"/>
  <c r="B20" i="1"/>
  <c r="G16" i="1"/>
  <c r="F16" i="1"/>
  <c r="E16" i="1"/>
  <c r="H175" i="1" s="1"/>
  <c r="D16" i="1"/>
  <c r="C16" i="1"/>
  <c r="H171" i="1" s="1"/>
  <c r="H15" i="1"/>
  <c r="H14" i="1"/>
  <c r="H13" i="1"/>
  <c r="B11" i="1"/>
  <c r="H11" i="1" s="1"/>
  <c r="I10" i="1"/>
  <c r="I16" i="1" s="1"/>
  <c r="H10" i="1"/>
  <c r="H9" i="1"/>
  <c r="H8" i="1"/>
  <c r="H12" i="1" l="1"/>
  <c r="H16" i="1" s="1"/>
  <c r="B16" i="1"/>
  <c r="H169" i="1" s="1"/>
  <c r="M116" i="1"/>
  <c r="F108" i="1"/>
  <c r="G108" i="1" s="1"/>
  <c r="F114" i="1"/>
  <c r="G114" i="1" s="1"/>
  <c r="I121" i="1"/>
  <c r="L97" i="1"/>
  <c r="F99" i="1"/>
  <c r="G99" i="1" s="1"/>
  <c r="F117" i="1"/>
  <c r="G117" i="1" s="1"/>
  <c r="I119" i="1"/>
  <c r="I127" i="1"/>
  <c r="F131" i="1"/>
  <c r="E136" i="1"/>
  <c r="F175" i="1"/>
  <c r="I106" i="1"/>
  <c r="F112" i="1"/>
  <c r="G112" i="1" s="1"/>
  <c r="F125" i="1"/>
  <c r="G125" i="1" s="1"/>
  <c r="I134" i="1"/>
  <c r="F132" i="1"/>
  <c r="G132" i="1" s="1"/>
  <c r="I132" i="1"/>
  <c r="F103" i="1"/>
  <c r="G103" i="1" s="1"/>
  <c r="G105" i="1"/>
  <c r="G98" i="1"/>
  <c r="F100" i="1"/>
  <c r="G100" i="1" s="1"/>
  <c r="F110" i="1"/>
  <c r="G110" i="1" s="1"/>
  <c r="I113" i="1"/>
  <c r="I118" i="1"/>
  <c r="E137" i="1"/>
  <c r="E139" i="1" s="1"/>
  <c r="E103" i="1"/>
  <c r="F116" i="1"/>
  <c r="G116" i="1" s="1"/>
  <c r="I116" i="1"/>
  <c r="G96" i="1"/>
  <c r="I100" i="1"/>
  <c r="I130" i="1"/>
  <c r="F130" i="1"/>
  <c r="F136" i="1" s="1"/>
  <c r="G136" i="1" s="1"/>
  <c r="I96" i="1"/>
  <c r="L100" i="1"/>
  <c r="F102" i="1"/>
  <c r="G102" i="1" s="1"/>
  <c r="I111" i="1"/>
  <c r="I139" i="1" l="1"/>
  <c r="F137" i="1"/>
  <c r="G137" i="1" s="1"/>
  <c r="H272" i="1"/>
  <c r="L169" i="1"/>
  <c r="M169" i="1" s="1"/>
  <c r="F169" i="1"/>
  <c r="M114" i="1"/>
  <c r="M119" i="1" s="1"/>
  <c r="L104" i="1"/>
  <c r="L105" i="1" l="1"/>
  <c r="L267" i="1"/>
  <c r="M267" i="1" s="1"/>
  <c r="L263" i="1"/>
  <c r="M263" i="1" s="1"/>
  <c r="L259" i="1"/>
  <c r="M259" i="1" s="1"/>
  <c r="L255" i="1"/>
  <c r="M255" i="1" s="1"/>
  <c r="L251" i="1"/>
  <c r="M251" i="1" s="1"/>
  <c r="L247" i="1"/>
  <c r="M247" i="1" s="1"/>
  <c r="L243" i="1"/>
  <c r="M243" i="1" s="1"/>
  <c r="L239" i="1"/>
  <c r="M239" i="1" s="1"/>
  <c r="L235" i="1"/>
  <c r="M235" i="1" s="1"/>
  <c r="L231" i="1"/>
  <c r="M231" i="1" s="1"/>
  <c r="L227" i="1"/>
  <c r="M227" i="1" s="1"/>
  <c r="L223" i="1"/>
  <c r="M223" i="1" s="1"/>
  <c r="L219" i="1"/>
  <c r="M219" i="1" s="1"/>
  <c r="L215" i="1"/>
  <c r="M215" i="1" s="1"/>
  <c r="L211" i="1"/>
  <c r="M211" i="1" s="1"/>
  <c r="L207" i="1"/>
  <c r="M207" i="1" s="1"/>
  <c r="L203" i="1"/>
  <c r="M203" i="1" s="1"/>
  <c r="L199" i="1"/>
  <c r="M199" i="1" s="1"/>
  <c r="L195" i="1"/>
  <c r="M195" i="1" s="1"/>
  <c r="L191" i="1"/>
  <c r="M191" i="1" s="1"/>
  <c r="L187" i="1"/>
  <c r="M187" i="1" s="1"/>
  <c r="L183" i="1"/>
  <c r="M183" i="1" s="1"/>
  <c r="L179" i="1"/>
  <c r="M179" i="1" s="1"/>
  <c r="L268" i="1"/>
  <c r="M268" i="1" s="1"/>
  <c r="L264" i="1"/>
  <c r="M264" i="1" s="1"/>
  <c r="L260" i="1"/>
  <c r="M260" i="1" s="1"/>
  <c r="L256" i="1"/>
  <c r="M256" i="1" s="1"/>
  <c r="L252" i="1"/>
  <c r="M252" i="1" s="1"/>
  <c r="L248" i="1"/>
  <c r="M248" i="1" s="1"/>
  <c r="L244" i="1"/>
  <c r="M244" i="1" s="1"/>
  <c r="L240" i="1"/>
  <c r="M240" i="1" s="1"/>
  <c r="L236" i="1"/>
  <c r="M236" i="1" s="1"/>
  <c r="L232" i="1"/>
  <c r="M232" i="1" s="1"/>
  <c r="L228" i="1"/>
  <c r="M228" i="1" s="1"/>
  <c r="L224" i="1"/>
  <c r="M224" i="1" s="1"/>
  <c r="L220" i="1"/>
  <c r="M220" i="1" s="1"/>
  <c r="L216" i="1"/>
  <c r="M216" i="1" s="1"/>
  <c r="L212" i="1"/>
  <c r="M212" i="1" s="1"/>
  <c r="L208" i="1"/>
  <c r="M208" i="1" s="1"/>
  <c r="L204" i="1"/>
  <c r="M204" i="1" s="1"/>
  <c r="L200" i="1"/>
  <c r="M200" i="1" s="1"/>
  <c r="L196" i="1"/>
  <c r="M196" i="1" s="1"/>
  <c r="L192" i="1"/>
  <c r="M192" i="1" s="1"/>
  <c r="L188" i="1"/>
  <c r="M188" i="1" s="1"/>
  <c r="L184" i="1"/>
  <c r="M184" i="1" s="1"/>
  <c r="L180" i="1"/>
  <c r="M180" i="1" s="1"/>
  <c r="L265" i="1"/>
  <c r="M265" i="1" s="1"/>
  <c r="L258" i="1"/>
  <c r="M258" i="1" s="1"/>
  <c r="L233" i="1"/>
  <c r="M233" i="1" s="1"/>
  <c r="L226" i="1"/>
  <c r="M226" i="1" s="1"/>
  <c r="L201" i="1"/>
  <c r="M201" i="1" s="1"/>
  <c r="L194" i="1"/>
  <c r="M194" i="1" s="1"/>
  <c r="L238" i="1"/>
  <c r="M238" i="1" s="1"/>
  <c r="L206" i="1"/>
  <c r="M206" i="1" s="1"/>
  <c r="L181" i="1"/>
  <c r="M181" i="1" s="1"/>
  <c r="L225" i="1"/>
  <c r="M225" i="1" s="1"/>
  <c r="L193" i="1"/>
  <c r="M193" i="1" s="1"/>
  <c r="L262" i="1"/>
  <c r="M262" i="1" s="1"/>
  <c r="L237" i="1"/>
  <c r="M237" i="1" s="1"/>
  <c r="L230" i="1"/>
  <c r="M230" i="1" s="1"/>
  <c r="L205" i="1"/>
  <c r="M205" i="1" s="1"/>
  <c r="L198" i="1"/>
  <c r="M198" i="1" s="1"/>
  <c r="L249" i="1"/>
  <c r="M249" i="1" s="1"/>
  <c r="L242" i="1"/>
  <c r="M242" i="1" s="1"/>
  <c r="L217" i="1"/>
  <c r="M217" i="1" s="1"/>
  <c r="L210" i="1"/>
  <c r="M210" i="1" s="1"/>
  <c r="L185" i="1"/>
  <c r="M185" i="1" s="1"/>
  <c r="L177" i="1"/>
  <c r="M177" i="1" s="1"/>
  <c r="L261" i="1"/>
  <c r="M261" i="1" s="1"/>
  <c r="L254" i="1"/>
  <c r="M254" i="1" s="1"/>
  <c r="L229" i="1"/>
  <c r="M229" i="1" s="1"/>
  <c r="L222" i="1"/>
  <c r="M222" i="1" s="1"/>
  <c r="L197" i="1"/>
  <c r="M197" i="1" s="1"/>
  <c r="L190" i="1"/>
  <c r="M190" i="1" s="1"/>
  <c r="L266" i="1"/>
  <c r="M266" i="1" s="1"/>
  <c r="L241" i="1"/>
  <c r="M241" i="1" s="1"/>
  <c r="L234" i="1"/>
  <c r="M234" i="1" s="1"/>
  <c r="L209" i="1"/>
  <c r="M209" i="1" s="1"/>
  <c r="L202" i="1"/>
  <c r="M202" i="1" s="1"/>
  <c r="L253" i="1"/>
  <c r="M253" i="1" s="1"/>
  <c r="L246" i="1"/>
  <c r="M246" i="1" s="1"/>
  <c r="L221" i="1"/>
  <c r="M221" i="1" s="1"/>
  <c r="L214" i="1"/>
  <c r="M214" i="1" s="1"/>
  <c r="L189" i="1"/>
  <c r="M189" i="1" s="1"/>
  <c r="L182" i="1"/>
  <c r="M182" i="1" s="1"/>
  <c r="L245" i="1"/>
  <c r="M245" i="1" s="1"/>
  <c r="L213" i="1"/>
  <c r="M213" i="1" s="1"/>
  <c r="L269" i="1"/>
  <c r="M269" i="1" s="1"/>
  <c r="L257" i="1"/>
  <c r="M257" i="1" s="1"/>
  <c r="L250" i="1"/>
  <c r="M250" i="1" s="1"/>
  <c r="L218" i="1"/>
  <c r="M218" i="1" s="1"/>
  <c r="L186" i="1"/>
  <c r="M186" i="1" s="1"/>
  <c r="L171" i="1"/>
  <c r="M171" i="1" s="1"/>
  <c r="I274" i="1" s="1"/>
  <c r="L173" i="1"/>
  <c r="M173" i="1" s="1"/>
  <c r="L175" i="1"/>
  <c r="M175" i="1" s="1"/>
  <c r="M101" i="1" l="1"/>
  <c r="M103" i="1"/>
  <c r="M98" i="1"/>
  <c r="M102" i="1"/>
  <c r="M99" i="1"/>
  <c r="M100" i="1"/>
  <c r="M97" i="1"/>
  <c r="M104" i="1"/>
  <c r="M105" i="1" l="1"/>
</calcChain>
</file>

<file path=xl/sharedStrings.xml><?xml version="1.0" encoding="utf-8"?>
<sst xmlns="http://schemas.openxmlformats.org/spreadsheetml/2006/main" count="374" uniqueCount="242">
  <si>
    <t>CITY OF RANCHO PALOS VERDES</t>
  </si>
  <si>
    <t>MONTHLY TREASURER'S REPORT</t>
  </si>
  <si>
    <t>AUGUST 2017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</si>
  <si>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</si>
  <si>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</si>
  <si>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</si>
  <si>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</si>
  <si>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</si>
  <si>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</si>
  <si>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</si>
  <si>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</si>
  <si>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CDARS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</si>
  <si>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</si>
  <si>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</si>
  <si>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</si>
  <si>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</si>
  <si>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</si>
  <si>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</si>
  <si>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</si>
  <si>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</si>
  <si>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</si>
  <si>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</si>
  <si>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</si>
  <si>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</si>
  <si>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</si>
  <si>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</si>
  <si>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</si>
  <si>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</si>
  <si>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</si>
  <si>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</si>
  <si>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</si>
  <si>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</si>
  <si>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</si>
  <si>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</si>
  <si>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</si>
  <si>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Postage </t>
  </si>
  <si>
    <t xml:space="preserve">      Bank and Merchant Fees</t>
  </si>
  <si>
    <t>(3) The net adjustment was due to void checks, deposit adjustment, and a non-sufficient check.</t>
  </si>
  <si>
    <t>Change In</t>
  </si>
  <si>
    <t>BALANCE</t>
  </si>
  <si>
    <t>Ending Cash</t>
  </si>
  <si>
    <t xml:space="preserve">Revised </t>
  </si>
  <si>
    <t>CASH BALANCES BY FUND</t>
  </si>
  <si>
    <t>FORWARD</t>
  </si>
  <si>
    <t>DEBIT</t>
  </si>
  <si>
    <t>CREDIT</t>
  </si>
  <si>
    <t>CASH</t>
  </si>
  <si>
    <t>Balance</t>
  </si>
  <si>
    <t>Balance in %</t>
  </si>
  <si>
    <t>Variance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</si>
  <si>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</si>
  <si>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</si>
  <si>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</si>
  <si>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</si>
  <si>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</si>
  <si>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</si>
  <si>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</si>
  <si>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</si>
  <si>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</si>
  <si>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</si>
  <si>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</si>
  <si>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</si>
  <si>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</si>
  <si>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</si>
  <si>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</si>
  <si>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</si>
  <si>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</si>
  <si>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</si>
  <si>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</si>
  <si>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</si>
  <si>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</si>
  <si>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</si>
  <si>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</si>
  <si>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</si>
  <si>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</si>
  <si>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</si>
  <si>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</si>
  <si>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</si>
  <si>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</si>
  <si>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</si>
  <si>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</si>
  <si>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</si>
  <si>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</t>
  </si>
  <si>
    <t>MEASURE R</t>
  </si>
  <si>
    <t>Local Agency Investment Fund (LAIF-CITY)</t>
  </si>
  <si>
    <t>State of California - LAIF</t>
  </si>
  <si>
    <t>CDARS - Malaga Bank</t>
  </si>
  <si>
    <t>Malaga Bank - CDARS</t>
  </si>
  <si>
    <t>SUBREGION 1 MAINTENANCE</t>
  </si>
  <si>
    <t xml:space="preserve">CD </t>
  </si>
  <si>
    <t>Vining Sparks/Bank of New York - CD</t>
  </si>
  <si>
    <t>MEASURE A MAINTENANCE</t>
  </si>
  <si>
    <t>ABALONE COVE SEWER DISTRICT</t>
  </si>
  <si>
    <t>RPVTV</t>
  </si>
  <si>
    <t>GINSBURG CULTURE ARTS BUILDING</t>
  </si>
  <si>
    <t>DONOR RESTRICTED CONTRIBUTIONS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</si>
  <si>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</si>
  <si>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</si>
  <si>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</si>
  <si>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</si>
  <si>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</si>
  <si>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</si>
  <si>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</si>
  <si>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</si>
  <si>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</si>
  <si>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</si>
  <si>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</si>
  <si>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</si>
  <si>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</si>
  <si>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</si>
  <si>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</si>
  <si>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Par</t>
  </si>
  <si>
    <t>Book</t>
  </si>
  <si>
    <t>Date</t>
  </si>
  <si>
    <t>Term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</si>
  <si>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</si>
  <si>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</si>
  <si>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</si>
  <si>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</si>
  <si>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</si>
  <si>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</si>
  <si>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</si>
  <si>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26 weeks</t>
  </si>
  <si>
    <t>CD - Bank of New York (Vinking Sparks)</t>
  </si>
  <si>
    <t>Citizens Sate Bank</t>
  </si>
  <si>
    <t>18 Mos</t>
  </si>
  <si>
    <t>First Bank Puerto Rico</t>
  </si>
  <si>
    <t>MB Financial Bank</t>
  </si>
  <si>
    <t>30 Mos</t>
  </si>
  <si>
    <t>United Bankers Bank</t>
  </si>
  <si>
    <t>Comenity Capital Bank</t>
  </si>
  <si>
    <t>36 Mos</t>
  </si>
  <si>
    <t>Medallion Bank Utah</t>
  </si>
  <si>
    <t>TCF National Bank</t>
  </si>
  <si>
    <t>Israel Discount Bank of NY</t>
  </si>
  <si>
    <t>24 Mos</t>
  </si>
  <si>
    <t>Goldman Sachs Bank USA</t>
  </si>
  <si>
    <t>Capital One Bank USA</t>
  </si>
  <si>
    <t>Wells Fargo Bank</t>
  </si>
  <si>
    <t>Safra National Bank</t>
  </si>
  <si>
    <t>Investors Bank/Short Hills</t>
  </si>
  <si>
    <t>Ally Bank</t>
  </si>
  <si>
    <t>Marlin Business Bank</t>
  </si>
  <si>
    <t>Key Bank</t>
  </si>
  <si>
    <t>BMW Bank North  America</t>
  </si>
  <si>
    <t>Pacific Continental Bank</t>
  </si>
  <si>
    <t>Triad Bank</t>
  </si>
  <si>
    <t>46 Mos</t>
  </si>
  <si>
    <t>Pacific Premier Bank</t>
  </si>
  <si>
    <t>Community Bank Chesapeake</t>
  </si>
  <si>
    <t>Franklin Synergy Bank</t>
  </si>
  <si>
    <t>Firstrust Saving Bank</t>
  </si>
  <si>
    <t>Farm Bureau Bank</t>
  </si>
  <si>
    <t>Capstone Bank</t>
  </si>
  <si>
    <t>Capital Bank Little Rock</t>
  </si>
  <si>
    <t>39 Mos</t>
  </si>
  <si>
    <t>Discover Bank</t>
  </si>
  <si>
    <t>Celtic Bank</t>
  </si>
  <si>
    <t>Abacus  Federal Savings Bank</t>
  </si>
  <si>
    <t>Tab Bank Inc</t>
  </si>
  <si>
    <t>15 Mos</t>
  </si>
  <si>
    <t>Luana Savings Bank</t>
  </si>
  <si>
    <t>48 Mos</t>
  </si>
  <si>
    <t>Wex Bank</t>
  </si>
  <si>
    <t>Communiy Finl SVCS Bank</t>
  </si>
  <si>
    <t>First Western Bank</t>
  </si>
  <si>
    <t>Signature Bank of Arkansas</t>
  </si>
  <si>
    <t>Queensborough National Bank</t>
  </si>
  <si>
    <t>Carroll County State Bank Iowa</t>
  </si>
  <si>
    <t>Everbank / Jacksonville FL</t>
  </si>
  <si>
    <t>Central Statee Bank Iowa</t>
  </si>
  <si>
    <t>12 Mos</t>
  </si>
  <si>
    <t>Caldwell Bank &amp; Trust Co.</t>
  </si>
  <si>
    <t>Live Oak Banking Company</t>
  </si>
  <si>
    <t>Capital Bank Corp</t>
  </si>
  <si>
    <t>Isabella Bank</t>
  </si>
  <si>
    <t>Bank of China/New York</t>
  </si>
  <si>
    <t>Gold Coast Bank/Chicago</t>
  </si>
  <si>
    <t>45 Mos</t>
  </si>
  <si>
    <t>Bankers Bank of the West</t>
  </si>
  <si>
    <t>Yadkin  Bank</t>
  </si>
  <si>
    <t>Benificial Bank</t>
  </si>
  <si>
    <t>Sallie Mae Bank/Salt Lake</t>
  </si>
  <si>
    <t>Monona State Bank</t>
  </si>
  <si>
    <t>Capital One NA</t>
  </si>
  <si>
    <t>Bank of New England NH</t>
  </si>
  <si>
    <t>Midland State Bank</t>
  </si>
  <si>
    <t>Home Savings&amp;Loan</t>
  </si>
  <si>
    <t>American Bank Center</t>
  </si>
  <si>
    <t>Preferred Bank La California</t>
  </si>
  <si>
    <t>Partners Bank California</t>
  </si>
  <si>
    <t>Independent Bk/Memphis</t>
  </si>
  <si>
    <t>37 Mos</t>
  </si>
  <si>
    <t>Synchrony Bank</t>
  </si>
  <si>
    <t>60 Mos</t>
  </si>
  <si>
    <t>Washington Trust Weterly</t>
  </si>
  <si>
    <t>Banc of California</t>
  </si>
  <si>
    <t>Mbank of Manistique MI</t>
  </si>
  <si>
    <t>First Federal Bank of Dunn NC</t>
  </si>
  <si>
    <t>Peoples Bank/Magnolia AR</t>
  </si>
  <si>
    <t>Greenfield Savings Bank</t>
  </si>
  <si>
    <t>Gorham Savings Bank ME</t>
  </si>
  <si>
    <t>Atlantic Stewardship BK</t>
  </si>
  <si>
    <t>Flushing Bank</t>
  </si>
  <si>
    <t>First National Bank Paragould</t>
  </si>
  <si>
    <t>Little Bank</t>
  </si>
  <si>
    <t>Stearns Bank NA</t>
  </si>
  <si>
    <t>Whitney Bank/MS</t>
  </si>
  <si>
    <t>Lakeside Bank</t>
  </si>
  <si>
    <t>42 Mos</t>
  </si>
  <si>
    <t>Farmers&amp;Merchants BK NEB</t>
  </si>
  <si>
    <t>Peoples United Bank</t>
  </si>
  <si>
    <t>DMB Community Bank</t>
  </si>
  <si>
    <t>Patriot Federal Bank</t>
  </si>
  <si>
    <t>Woori America Bank</t>
  </si>
  <si>
    <t>Union Bank and Trust/OX</t>
  </si>
  <si>
    <t>World Foremost Bank</t>
  </si>
  <si>
    <t>First National Bank of America</t>
  </si>
  <si>
    <t>East Boston Savings Bank</t>
  </si>
  <si>
    <t>Henry County Bank OH</t>
  </si>
  <si>
    <t>JP  MORGAN CHASE BANK</t>
  </si>
  <si>
    <t>HSBC Bank USA</t>
  </si>
  <si>
    <t>American Express Centurion</t>
  </si>
  <si>
    <t>State Bank of India</t>
  </si>
  <si>
    <t>Industrial&amp;Com Bank China</t>
  </si>
  <si>
    <t>First Bank of Highland</t>
  </si>
  <si>
    <t>Crossfirst Bank</t>
  </si>
  <si>
    <t>Suntrust Bank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</si>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</sst>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/>
    <xf numFmtId="43" fontId="3" fillId="0" borderId="0" xfId="1" applyFont="1"/>
    <xf numFmtId="9" fontId="3" fillId="0" borderId="0" xfId="2" applyFont="1"/>
    <xf numFmtId="39" fontId="3" fillId="0" borderId="0" xfId="0" applyNumberFormat="1" applyFont="1" applyFill="1"/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39" fontId="3" fillId="0" borderId="1" xfId="0" applyNumberFormat="1" applyFont="1" applyBorder="1"/>
    <xf numFmtId="39" fontId="3" fillId="0" borderId="2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5" fillId="2" borderId="0" xfId="0" applyNumberFormat="1" applyFont="1" applyFill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39" fontId="7" fillId="3" borderId="5" xfId="0" applyNumberFormat="1" applyFont="1" applyFill="1" applyBorder="1"/>
    <xf numFmtId="9" fontId="7" fillId="3" borderId="5" xfId="2" applyFont="1" applyFill="1" applyBorder="1"/>
    <xf numFmtId="43" fontId="3" fillId="2" borderId="0" xfId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2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0" xfId="0" applyNumberFormat="1" applyFont="1"/>
    <xf numFmtId="39" fontId="7" fillId="0" borderId="0" xfId="0" applyNumberFormat="1" applyFont="1" applyFill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0" applyNumberFormat="1" applyFont="1" applyFill="1" applyBorder="1"/>
    <xf numFmtId="0" fontId="3" fillId="0" borderId="0" xfId="0" applyFont="1" applyFill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3" borderId="6" xfId="0" applyNumberFormat="1" applyFont="1" applyFill="1" applyBorder="1"/>
    <xf numFmtId="39" fontId="7" fillId="3" borderId="7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2" fillId="2" borderId="8" xfId="2" applyNumberFormat="1" applyFont="1" applyFill="1" applyBorder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67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9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AUGUST 2017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'[1]08-17 revised'!$K$97:$K$104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'[1]08-17 revised'!$L$97:$L$104</c:f>
              <c:numCache>
                <c:formatCode>_(* #,##0.00_);_(* \(#,##0.00\);_(* "-"??_);_(@_)</c:formatCode>
                <c:ptCount val="8"/>
                <c:pt idx="0">
                  <c:v>14258802.850000001</c:v>
                </c:pt>
                <c:pt idx="1">
                  <c:v>28766771.489999995</c:v>
                </c:pt>
                <c:pt idx="2">
                  <c:v>2465092.8000000003</c:v>
                </c:pt>
                <c:pt idx="3">
                  <c:v>2039023.4900000002</c:v>
                </c:pt>
                <c:pt idx="4">
                  <c:v>1177122.2400000002</c:v>
                </c:pt>
                <c:pt idx="5">
                  <c:v>2351978.4999999995</c:v>
                </c:pt>
                <c:pt idx="6">
                  <c:v>4498260.9799999995</c:v>
                </c:pt>
                <c:pt idx="7">
                  <c:v>10833022.590000011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AUGUST 2017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7.137274691492293E-2"/>
                  <c:y val="-0.187526782887547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'[1]08-17 revised'!$L$114:$L$118</c:f>
              <c:strCache>
                <c:ptCount val="5"/>
                <c:pt idx="0">
                  <c:v>Bank of the West</c:v>
                </c:pt>
                <c:pt idx="1">
                  <c:v>Malaga Bank</c:v>
                </c:pt>
                <c:pt idx="2">
                  <c:v>State of California - LAIF</c:v>
                </c:pt>
                <c:pt idx="3">
                  <c:v>Malaga Bank - CDARS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'[1]08-17 revised'!$M$114:$M$118</c:f>
              <c:numCache>
                <c:formatCode>_("$"* #,##0_);_("$"* \(#,##0\);_("$"* "-"_);_(@_)</c:formatCode>
                <c:ptCount val="5"/>
                <c:pt idx="0">
                  <c:v>2958258.24</c:v>
                </c:pt>
                <c:pt idx="1">
                  <c:v>3825180.4999999995</c:v>
                </c:pt>
                <c:pt idx="2">
                  <c:v>36043783.089999996</c:v>
                </c:pt>
                <c:pt idx="3" formatCode="_(* #,##0_);_(* \(#,##0\);_(* &quot;-&quot;??_);_(@_)">
                  <c:v>250000</c:v>
                </c:pt>
                <c:pt idx="4" formatCode="_(* #,##0_);_(* \(#,##0\);_(* &quot;-&quot;??_);_(@_)">
                  <c:v>23528265.990000032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19050</xdr:rowOff>
    </xdr:from>
    <xdr:to>
      <xdr:col>9</xdr:col>
      <xdr:colOff>0</xdr:colOff>
      <xdr:row>72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280</xdr:row>
      <xdr:rowOff>95250</xdr:rowOff>
    </xdr:from>
    <xdr:to>
      <xdr:col>9</xdr:col>
      <xdr:colOff>95250</xdr:colOff>
      <xdr:row>314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7">
          <cell r="K97" t="str">
            <v>GENERAL FUND</v>
          </cell>
          <cell r="L97">
            <v>14258802.850000001</v>
          </cell>
        </row>
        <row r="98">
          <cell r="K98" t="str">
            <v>CIP</v>
          </cell>
          <cell r="L98">
            <v>28766771.489999995</v>
          </cell>
        </row>
        <row r="99">
          <cell r="K99" t="str">
            <v>EQUIPMENT REPLACEMENT</v>
          </cell>
          <cell r="L99">
            <v>2465092.8000000003</v>
          </cell>
        </row>
        <row r="100">
          <cell r="K100" t="str">
            <v>1911 ACT</v>
          </cell>
          <cell r="L100">
            <v>2039023.4900000002</v>
          </cell>
        </row>
        <row r="101">
          <cell r="K101" t="str">
            <v>HABITAT RESTORATION</v>
          </cell>
          <cell r="L101">
            <v>1177122.2400000002</v>
          </cell>
        </row>
        <row r="102">
          <cell r="K102" t="str">
            <v>QUIMBY</v>
          </cell>
          <cell r="L102">
            <v>2351978.4999999995</v>
          </cell>
        </row>
        <row r="103">
          <cell r="K103" t="str">
            <v>WATER QUALITY FLOOD PROTECTION</v>
          </cell>
          <cell r="L103">
            <v>4498260.9799999995</v>
          </cell>
        </row>
        <row r="104">
          <cell r="K104" t="str">
            <v>OTHER RESTRICTED FUNDS</v>
          </cell>
          <cell r="L104">
            <v>10833022.590000011</v>
          </cell>
        </row>
        <row r="114">
          <cell r="L114" t="str">
            <v>Bank of the West</v>
          </cell>
          <cell r="M114">
            <v>2958258.24</v>
          </cell>
        </row>
        <row r="115">
          <cell r="L115" t="str">
            <v>Malaga Bank</v>
          </cell>
          <cell r="M115">
            <v>3825180.4999999995</v>
          </cell>
        </row>
        <row r="116">
          <cell r="L116" t="str">
            <v>State of California - LAIF</v>
          </cell>
          <cell r="M116">
            <v>36043783.089999996</v>
          </cell>
        </row>
        <row r="117">
          <cell r="L117" t="str">
            <v>Malaga Bank - CDARS</v>
          </cell>
          <cell r="M117">
            <v>250000</v>
          </cell>
        </row>
        <row r="118">
          <cell r="L118" t="str">
            <v>Vining Sparks/Bank of New York - CD</v>
          </cell>
          <cell r="M118">
            <v>23528265.990000032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8"/>
  <sheetViews>
    <sheetView tabSelected="1" workbookViewId="0">
      <selection sqref="A1:XFD1048576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2" style="3" customWidth="1"/>
    <col min="4" max="4" width="11.85546875" style="3" customWidth="1"/>
    <col min="5" max="5" width="12.85546875" style="3" bestFit="1" customWidth="1"/>
    <col min="6" max="6" width="12.5703125" style="3" customWidth="1"/>
    <col min="7" max="7" width="11.42578125" style="3" bestFit="1" customWidth="1"/>
    <col min="8" max="8" width="13" style="3" customWidth="1"/>
    <col min="9" max="9" width="11.42578125" style="3" customWidth="1"/>
    <col min="10" max="10" width="12" style="3" customWidth="1"/>
    <col min="11" max="11" width="10.28515625" style="3" bestFit="1" customWidth="1"/>
    <col min="12" max="12" width="13.5703125" style="3" customWidth="1"/>
    <col min="13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256" width="9.140625" style="3"/>
    <col min="257" max="257" width="30.28515625" style="3" customWidth="1"/>
    <col min="258" max="258" width="14.28515625" style="3" customWidth="1"/>
    <col min="259" max="259" width="12" style="3" customWidth="1"/>
    <col min="260" max="260" width="11.85546875" style="3" customWidth="1"/>
    <col min="261" max="261" width="12.85546875" style="3" bestFit="1" customWidth="1"/>
    <col min="262" max="262" width="12.5703125" style="3" customWidth="1"/>
    <col min="263" max="263" width="11.42578125" style="3" bestFit="1" customWidth="1"/>
    <col min="264" max="264" width="13" style="3" customWidth="1"/>
    <col min="265" max="265" width="11.42578125" style="3" customWidth="1"/>
    <col min="266" max="266" width="12" style="3" customWidth="1"/>
    <col min="267" max="267" width="10.28515625" style="3" bestFit="1" customWidth="1"/>
    <col min="268" max="268" width="13.5703125" style="3" customWidth="1"/>
    <col min="269" max="270" width="12" style="3" bestFit="1" customWidth="1"/>
    <col min="271" max="271" width="9.140625" style="3"/>
    <col min="272" max="273" width="12.85546875" style="3" bestFit="1" customWidth="1"/>
    <col min="274" max="512" width="9.140625" style="3"/>
    <col min="513" max="513" width="30.28515625" style="3" customWidth="1"/>
    <col min="514" max="514" width="14.28515625" style="3" customWidth="1"/>
    <col min="515" max="515" width="12" style="3" customWidth="1"/>
    <col min="516" max="516" width="11.85546875" style="3" customWidth="1"/>
    <col min="517" max="517" width="12.85546875" style="3" bestFit="1" customWidth="1"/>
    <col min="518" max="518" width="12.5703125" style="3" customWidth="1"/>
    <col min="519" max="519" width="11.42578125" style="3" bestFit="1" customWidth="1"/>
    <col min="520" max="520" width="13" style="3" customWidth="1"/>
    <col min="521" max="521" width="11.42578125" style="3" customWidth="1"/>
    <col min="522" max="522" width="12" style="3" customWidth="1"/>
    <col min="523" max="523" width="10.28515625" style="3" bestFit="1" customWidth="1"/>
    <col min="524" max="524" width="13.5703125" style="3" customWidth="1"/>
    <col min="525" max="526" width="12" style="3" bestFit="1" customWidth="1"/>
    <col min="527" max="527" width="9.140625" style="3"/>
    <col min="528" max="529" width="12.85546875" style="3" bestFit="1" customWidth="1"/>
    <col min="530" max="768" width="9.140625" style="3"/>
    <col min="769" max="769" width="30.28515625" style="3" customWidth="1"/>
    <col min="770" max="770" width="14.28515625" style="3" customWidth="1"/>
    <col min="771" max="771" width="12" style="3" customWidth="1"/>
    <col min="772" max="772" width="11.85546875" style="3" customWidth="1"/>
    <col min="773" max="773" width="12.85546875" style="3" bestFit="1" customWidth="1"/>
    <col min="774" max="774" width="12.5703125" style="3" customWidth="1"/>
    <col min="775" max="775" width="11.42578125" style="3" bestFit="1" customWidth="1"/>
    <col min="776" max="776" width="13" style="3" customWidth="1"/>
    <col min="777" max="777" width="11.42578125" style="3" customWidth="1"/>
    <col min="778" max="778" width="12" style="3" customWidth="1"/>
    <col min="779" max="779" width="10.28515625" style="3" bestFit="1" customWidth="1"/>
    <col min="780" max="780" width="13.5703125" style="3" customWidth="1"/>
    <col min="781" max="782" width="12" style="3" bestFit="1" customWidth="1"/>
    <col min="783" max="783" width="9.140625" style="3"/>
    <col min="784" max="785" width="12.85546875" style="3" bestFit="1" customWidth="1"/>
    <col min="786" max="1024" width="9.140625" style="3"/>
    <col min="1025" max="1025" width="30.28515625" style="3" customWidth="1"/>
    <col min="1026" max="1026" width="14.28515625" style="3" customWidth="1"/>
    <col min="1027" max="1027" width="12" style="3" customWidth="1"/>
    <col min="1028" max="1028" width="11.85546875" style="3" customWidth="1"/>
    <col min="1029" max="1029" width="12.85546875" style="3" bestFit="1" customWidth="1"/>
    <col min="1030" max="1030" width="12.5703125" style="3" customWidth="1"/>
    <col min="1031" max="1031" width="11.42578125" style="3" bestFit="1" customWidth="1"/>
    <col min="1032" max="1032" width="13" style="3" customWidth="1"/>
    <col min="1033" max="1033" width="11.42578125" style="3" customWidth="1"/>
    <col min="1034" max="1034" width="12" style="3" customWidth="1"/>
    <col min="1035" max="1035" width="10.28515625" style="3" bestFit="1" customWidth="1"/>
    <col min="1036" max="1036" width="13.5703125" style="3" customWidth="1"/>
    <col min="1037" max="1038" width="12" style="3" bestFit="1" customWidth="1"/>
    <col min="1039" max="1039" width="9.140625" style="3"/>
    <col min="1040" max="1041" width="12.85546875" style="3" bestFit="1" customWidth="1"/>
    <col min="1042" max="1280" width="9.140625" style="3"/>
    <col min="1281" max="1281" width="30.28515625" style="3" customWidth="1"/>
    <col min="1282" max="1282" width="14.28515625" style="3" customWidth="1"/>
    <col min="1283" max="1283" width="12" style="3" customWidth="1"/>
    <col min="1284" max="1284" width="11.85546875" style="3" customWidth="1"/>
    <col min="1285" max="1285" width="12.85546875" style="3" bestFit="1" customWidth="1"/>
    <col min="1286" max="1286" width="12.5703125" style="3" customWidth="1"/>
    <col min="1287" max="1287" width="11.42578125" style="3" bestFit="1" customWidth="1"/>
    <col min="1288" max="1288" width="13" style="3" customWidth="1"/>
    <col min="1289" max="1289" width="11.42578125" style="3" customWidth="1"/>
    <col min="1290" max="1290" width="12" style="3" customWidth="1"/>
    <col min="1291" max="1291" width="10.28515625" style="3" bestFit="1" customWidth="1"/>
    <col min="1292" max="1292" width="13.5703125" style="3" customWidth="1"/>
    <col min="1293" max="1294" width="12" style="3" bestFit="1" customWidth="1"/>
    <col min="1295" max="1295" width="9.140625" style="3"/>
    <col min="1296" max="1297" width="12.85546875" style="3" bestFit="1" customWidth="1"/>
    <col min="1298" max="1536" width="9.140625" style="3"/>
    <col min="1537" max="1537" width="30.28515625" style="3" customWidth="1"/>
    <col min="1538" max="1538" width="14.28515625" style="3" customWidth="1"/>
    <col min="1539" max="1539" width="12" style="3" customWidth="1"/>
    <col min="1540" max="1540" width="11.85546875" style="3" customWidth="1"/>
    <col min="1541" max="1541" width="12.85546875" style="3" bestFit="1" customWidth="1"/>
    <col min="1542" max="1542" width="12.5703125" style="3" customWidth="1"/>
    <col min="1543" max="1543" width="11.42578125" style="3" bestFit="1" customWidth="1"/>
    <col min="1544" max="1544" width="13" style="3" customWidth="1"/>
    <col min="1545" max="1545" width="11.42578125" style="3" customWidth="1"/>
    <col min="1546" max="1546" width="12" style="3" customWidth="1"/>
    <col min="1547" max="1547" width="10.28515625" style="3" bestFit="1" customWidth="1"/>
    <col min="1548" max="1548" width="13.5703125" style="3" customWidth="1"/>
    <col min="1549" max="1550" width="12" style="3" bestFit="1" customWidth="1"/>
    <col min="1551" max="1551" width="9.140625" style="3"/>
    <col min="1552" max="1553" width="12.85546875" style="3" bestFit="1" customWidth="1"/>
    <col min="1554" max="1792" width="9.140625" style="3"/>
    <col min="1793" max="1793" width="30.28515625" style="3" customWidth="1"/>
    <col min="1794" max="1794" width="14.28515625" style="3" customWidth="1"/>
    <col min="1795" max="1795" width="12" style="3" customWidth="1"/>
    <col min="1796" max="1796" width="11.85546875" style="3" customWidth="1"/>
    <col min="1797" max="1797" width="12.85546875" style="3" bestFit="1" customWidth="1"/>
    <col min="1798" max="1798" width="12.5703125" style="3" customWidth="1"/>
    <col min="1799" max="1799" width="11.42578125" style="3" bestFit="1" customWidth="1"/>
    <col min="1800" max="1800" width="13" style="3" customWidth="1"/>
    <col min="1801" max="1801" width="11.42578125" style="3" customWidth="1"/>
    <col min="1802" max="1802" width="12" style="3" customWidth="1"/>
    <col min="1803" max="1803" width="10.28515625" style="3" bestFit="1" customWidth="1"/>
    <col min="1804" max="1804" width="13.5703125" style="3" customWidth="1"/>
    <col min="1805" max="1806" width="12" style="3" bestFit="1" customWidth="1"/>
    <col min="1807" max="1807" width="9.140625" style="3"/>
    <col min="1808" max="1809" width="12.85546875" style="3" bestFit="1" customWidth="1"/>
    <col min="1810" max="2048" width="9.140625" style="3"/>
    <col min="2049" max="2049" width="30.28515625" style="3" customWidth="1"/>
    <col min="2050" max="2050" width="14.28515625" style="3" customWidth="1"/>
    <col min="2051" max="2051" width="12" style="3" customWidth="1"/>
    <col min="2052" max="2052" width="11.85546875" style="3" customWidth="1"/>
    <col min="2053" max="2053" width="12.85546875" style="3" bestFit="1" customWidth="1"/>
    <col min="2054" max="2054" width="12.5703125" style="3" customWidth="1"/>
    <col min="2055" max="2055" width="11.42578125" style="3" bestFit="1" customWidth="1"/>
    <col min="2056" max="2056" width="13" style="3" customWidth="1"/>
    <col min="2057" max="2057" width="11.42578125" style="3" customWidth="1"/>
    <col min="2058" max="2058" width="12" style="3" customWidth="1"/>
    <col min="2059" max="2059" width="10.28515625" style="3" bestFit="1" customWidth="1"/>
    <col min="2060" max="2060" width="13.5703125" style="3" customWidth="1"/>
    <col min="2061" max="2062" width="12" style="3" bestFit="1" customWidth="1"/>
    <col min="2063" max="2063" width="9.140625" style="3"/>
    <col min="2064" max="2065" width="12.85546875" style="3" bestFit="1" customWidth="1"/>
    <col min="2066" max="2304" width="9.140625" style="3"/>
    <col min="2305" max="2305" width="30.28515625" style="3" customWidth="1"/>
    <col min="2306" max="2306" width="14.28515625" style="3" customWidth="1"/>
    <col min="2307" max="2307" width="12" style="3" customWidth="1"/>
    <col min="2308" max="2308" width="11.85546875" style="3" customWidth="1"/>
    <col min="2309" max="2309" width="12.85546875" style="3" bestFit="1" customWidth="1"/>
    <col min="2310" max="2310" width="12.5703125" style="3" customWidth="1"/>
    <col min="2311" max="2311" width="11.42578125" style="3" bestFit="1" customWidth="1"/>
    <col min="2312" max="2312" width="13" style="3" customWidth="1"/>
    <col min="2313" max="2313" width="11.42578125" style="3" customWidth="1"/>
    <col min="2314" max="2314" width="12" style="3" customWidth="1"/>
    <col min="2315" max="2315" width="10.28515625" style="3" bestFit="1" customWidth="1"/>
    <col min="2316" max="2316" width="13.5703125" style="3" customWidth="1"/>
    <col min="2317" max="2318" width="12" style="3" bestFit="1" customWidth="1"/>
    <col min="2319" max="2319" width="9.140625" style="3"/>
    <col min="2320" max="2321" width="12.85546875" style="3" bestFit="1" customWidth="1"/>
    <col min="2322" max="2560" width="9.140625" style="3"/>
    <col min="2561" max="2561" width="30.28515625" style="3" customWidth="1"/>
    <col min="2562" max="2562" width="14.28515625" style="3" customWidth="1"/>
    <col min="2563" max="2563" width="12" style="3" customWidth="1"/>
    <col min="2564" max="2564" width="11.85546875" style="3" customWidth="1"/>
    <col min="2565" max="2565" width="12.85546875" style="3" bestFit="1" customWidth="1"/>
    <col min="2566" max="2566" width="12.5703125" style="3" customWidth="1"/>
    <col min="2567" max="2567" width="11.42578125" style="3" bestFit="1" customWidth="1"/>
    <col min="2568" max="2568" width="13" style="3" customWidth="1"/>
    <col min="2569" max="2569" width="11.42578125" style="3" customWidth="1"/>
    <col min="2570" max="2570" width="12" style="3" customWidth="1"/>
    <col min="2571" max="2571" width="10.28515625" style="3" bestFit="1" customWidth="1"/>
    <col min="2572" max="2572" width="13.5703125" style="3" customWidth="1"/>
    <col min="2573" max="2574" width="12" style="3" bestFit="1" customWidth="1"/>
    <col min="2575" max="2575" width="9.140625" style="3"/>
    <col min="2576" max="2577" width="12.85546875" style="3" bestFit="1" customWidth="1"/>
    <col min="2578" max="2816" width="9.140625" style="3"/>
    <col min="2817" max="2817" width="30.28515625" style="3" customWidth="1"/>
    <col min="2818" max="2818" width="14.28515625" style="3" customWidth="1"/>
    <col min="2819" max="2819" width="12" style="3" customWidth="1"/>
    <col min="2820" max="2820" width="11.85546875" style="3" customWidth="1"/>
    <col min="2821" max="2821" width="12.85546875" style="3" bestFit="1" customWidth="1"/>
    <col min="2822" max="2822" width="12.5703125" style="3" customWidth="1"/>
    <col min="2823" max="2823" width="11.42578125" style="3" bestFit="1" customWidth="1"/>
    <col min="2824" max="2824" width="13" style="3" customWidth="1"/>
    <col min="2825" max="2825" width="11.42578125" style="3" customWidth="1"/>
    <col min="2826" max="2826" width="12" style="3" customWidth="1"/>
    <col min="2827" max="2827" width="10.28515625" style="3" bestFit="1" customWidth="1"/>
    <col min="2828" max="2828" width="13.5703125" style="3" customWidth="1"/>
    <col min="2829" max="2830" width="12" style="3" bestFit="1" customWidth="1"/>
    <col min="2831" max="2831" width="9.140625" style="3"/>
    <col min="2832" max="2833" width="12.85546875" style="3" bestFit="1" customWidth="1"/>
    <col min="2834" max="3072" width="9.140625" style="3"/>
    <col min="3073" max="3073" width="30.28515625" style="3" customWidth="1"/>
    <col min="3074" max="3074" width="14.28515625" style="3" customWidth="1"/>
    <col min="3075" max="3075" width="12" style="3" customWidth="1"/>
    <col min="3076" max="3076" width="11.85546875" style="3" customWidth="1"/>
    <col min="3077" max="3077" width="12.85546875" style="3" bestFit="1" customWidth="1"/>
    <col min="3078" max="3078" width="12.5703125" style="3" customWidth="1"/>
    <col min="3079" max="3079" width="11.42578125" style="3" bestFit="1" customWidth="1"/>
    <col min="3080" max="3080" width="13" style="3" customWidth="1"/>
    <col min="3081" max="3081" width="11.42578125" style="3" customWidth="1"/>
    <col min="3082" max="3082" width="12" style="3" customWidth="1"/>
    <col min="3083" max="3083" width="10.28515625" style="3" bestFit="1" customWidth="1"/>
    <col min="3084" max="3084" width="13.5703125" style="3" customWidth="1"/>
    <col min="3085" max="3086" width="12" style="3" bestFit="1" customWidth="1"/>
    <col min="3087" max="3087" width="9.140625" style="3"/>
    <col min="3088" max="3089" width="12.85546875" style="3" bestFit="1" customWidth="1"/>
    <col min="3090" max="3328" width="9.140625" style="3"/>
    <col min="3329" max="3329" width="30.28515625" style="3" customWidth="1"/>
    <col min="3330" max="3330" width="14.28515625" style="3" customWidth="1"/>
    <col min="3331" max="3331" width="12" style="3" customWidth="1"/>
    <col min="3332" max="3332" width="11.85546875" style="3" customWidth="1"/>
    <col min="3333" max="3333" width="12.85546875" style="3" bestFit="1" customWidth="1"/>
    <col min="3334" max="3334" width="12.5703125" style="3" customWidth="1"/>
    <col min="3335" max="3335" width="11.42578125" style="3" bestFit="1" customWidth="1"/>
    <col min="3336" max="3336" width="13" style="3" customWidth="1"/>
    <col min="3337" max="3337" width="11.42578125" style="3" customWidth="1"/>
    <col min="3338" max="3338" width="12" style="3" customWidth="1"/>
    <col min="3339" max="3339" width="10.28515625" style="3" bestFit="1" customWidth="1"/>
    <col min="3340" max="3340" width="13.5703125" style="3" customWidth="1"/>
    <col min="3341" max="3342" width="12" style="3" bestFit="1" customWidth="1"/>
    <col min="3343" max="3343" width="9.140625" style="3"/>
    <col min="3344" max="3345" width="12.85546875" style="3" bestFit="1" customWidth="1"/>
    <col min="3346" max="3584" width="9.140625" style="3"/>
    <col min="3585" max="3585" width="30.28515625" style="3" customWidth="1"/>
    <col min="3586" max="3586" width="14.28515625" style="3" customWidth="1"/>
    <col min="3587" max="3587" width="12" style="3" customWidth="1"/>
    <col min="3588" max="3588" width="11.85546875" style="3" customWidth="1"/>
    <col min="3589" max="3589" width="12.85546875" style="3" bestFit="1" customWidth="1"/>
    <col min="3590" max="3590" width="12.5703125" style="3" customWidth="1"/>
    <col min="3591" max="3591" width="11.42578125" style="3" bestFit="1" customWidth="1"/>
    <col min="3592" max="3592" width="13" style="3" customWidth="1"/>
    <col min="3593" max="3593" width="11.42578125" style="3" customWidth="1"/>
    <col min="3594" max="3594" width="12" style="3" customWidth="1"/>
    <col min="3595" max="3595" width="10.28515625" style="3" bestFit="1" customWidth="1"/>
    <col min="3596" max="3596" width="13.5703125" style="3" customWidth="1"/>
    <col min="3597" max="3598" width="12" style="3" bestFit="1" customWidth="1"/>
    <col min="3599" max="3599" width="9.140625" style="3"/>
    <col min="3600" max="3601" width="12.85546875" style="3" bestFit="1" customWidth="1"/>
    <col min="3602" max="3840" width="9.140625" style="3"/>
    <col min="3841" max="3841" width="30.28515625" style="3" customWidth="1"/>
    <col min="3842" max="3842" width="14.28515625" style="3" customWidth="1"/>
    <col min="3843" max="3843" width="12" style="3" customWidth="1"/>
    <col min="3844" max="3844" width="11.85546875" style="3" customWidth="1"/>
    <col min="3845" max="3845" width="12.85546875" style="3" bestFit="1" customWidth="1"/>
    <col min="3846" max="3846" width="12.5703125" style="3" customWidth="1"/>
    <col min="3847" max="3847" width="11.42578125" style="3" bestFit="1" customWidth="1"/>
    <col min="3848" max="3848" width="13" style="3" customWidth="1"/>
    <col min="3849" max="3849" width="11.42578125" style="3" customWidth="1"/>
    <col min="3850" max="3850" width="12" style="3" customWidth="1"/>
    <col min="3851" max="3851" width="10.28515625" style="3" bestFit="1" customWidth="1"/>
    <col min="3852" max="3852" width="13.5703125" style="3" customWidth="1"/>
    <col min="3853" max="3854" width="12" style="3" bestFit="1" customWidth="1"/>
    <col min="3855" max="3855" width="9.140625" style="3"/>
    <col min="3856" max="3857" width="12.85546875" style="3" bestFit="1" customWidth="1"/>
    <col min="3858" max="4096" width="9.140625" style="3"/>
    <col min="4097" max="4097" width="30.28515625" style="3" customWidth="1"/>
    <col min="4098" max="4098" width="14.28515625" style="3" customWidth="1"/>
    <col min="4099" max="4099" width="12" style="3" customWidth="1"/>
    <col min="4100" max="4100" width="11.85546875" style="3" customWidth="1"/>
    <col min="4101" max="4101" width="12.85546875" style="3" bestFit="1" customWidth="1"/>
    <col min="4102" max="4102" width="12.5703125" style="3" customWidth="1"/>
    <col min="4103" max="4103" width="11.42578125" style="3" bestFit="1" customWidth="1"/>
    <col min="4104" max="4104" width="13" style="3" customWidth="1"/>
    <col min="4105" max="4105" width="11.42578125" style="3" customWidth="1"/>
    <col min="4106" max="4106" width="12" style="3" customWidth="1"/>
    <col min="4107" max="4107" width="10.28515625" style="3" bestFit="1" customWidth="1"/>
    <col min="4108" max="4108" width="13.5703125" style="3" customWidth="1"/>
    <col min="4109" max="4110" width="12" style="3" bestFit="1" customWidth="1"/>
    <col min="4111" max="4111" width="9.140625" style="3"/>
    <col min="4112" max="4113" width="12.85546875" style="3" bestFit="1" customWidth="1"/>
    <col min="4114" max="4352" width="9.140625" style="3"/>
    <col min="4353" max="4353" width="30.28515625" style="3" customWidth="1"/>
    <col min="4354" max="4354" width="14.28515625" style="3" customWidth="1"/>
    <col min="4355" max="4355" width="12" style="3" customWidth="1"/>
    <col min="4356" max="4356" width="11.85546875" style="3" customWidth="1"/>
    <col min="4357" max="4357" width="12.85546875" style="3" bestFit="1" customWidth="1"/>
    <col min="4358" max="4358" width="12.5703125" style="3" customWidth="1"/>
    <col min="4359" max="4359" width="11.42578125" style="3" bestFit="1" customWidth="1"/>
    <col min="4360" max="4360" width="13" style="3" customWidth="1"/>
    <col min="4361" max="4361" width="11.42578125" style="3" customWidth="1"/>
    <col min="4362" max="4362" width="12" style="3" customWidth="1"/>
    <col min="4363" max="4363" width="10.28515625" style="3" bestFit="1" customWidth="1"/>
    <col min="4364" max="4364" width="13.5703125" style="3" customWidth="1"/>
    <col min="4365" max="4366" width="12" style="3" bestFit="1" customWidth="1"/>
    <col min="4367" max="4367" width="9.140625" style="3"/>
    <col min="4368" max="4369" width="12.85546875" style="3" bestFit="1" customWidth="1"/>
    <col min="4370" max="4608" width="9.140625" style="3"/>
    <col min="4609" max="4609" width="30.28515625" style="3" customWidth="1"/>
    <col min="4610" max="4610" width="14.28515625" style="3" customWidth="1"/>
    <col min="4611" max="4611" width="12" style="3" customWidth="1"/>
    <col min="4612" max="4612" width="11.85546875" style="3" customWidth="1"/>
    <col min="4613" max="4613" width="12.85546875" style="3" bestFit="1" customWidth="1"/>
    <col min="4614" max="4614" width="12.5703125" style="3" customWidth="1"/>
    <col min="4615" max="4615" width="11.42578125" style="3" bestFit="1" customWidth="1"/>
    <col min="4616" max="4616" width="13" style="3" customWidth="1"/>
    <col min="4617" max="4617" width="11.42578125" style="3" customWidth="1"/>
    <col min="4618" max="4618" width="12" style="3" customWidth="1"/>
    <col min="4619" max="4619" width="10.28515625" style="3" bestFit="1" customWidth="1"/>
    <col min="4620" max="4620" width="13.5703125" style="3" customWidth="1"/>
    <col min="4621" max="4622" width="12" style="3" bestFit="1" customWidth="1"/>
    <col min="4623" max="4623" width="9.140625" style="3"/>
    <col min="4624" max="4625" width="12.85546875" style="3" bestFit="1" customWidth="1"/>
    <col min="4626" max="4864" width="9.140625" style="3"/>
    <col min="4865" max="4865" width="30.28515625" style="3" customWidth="1"/>
    <col min="4866" max="4866" width="14.28515625" style="3" customWidth="1"/>
    <col min="4867" max="4867" width="12" style="3" customWidth="1"/>
    <col min="4868" max="4868" width="11.85546875" style="3" customWidth="1"/>
    <col min="4869" max="4869" width="12.85546875" style="3" bestFit="1" customWidth="1"/>
    <col min="4870" max="4870" width="12.5703125" style="3" customWidth="1"/>
    <col min="4871" max="4871" width="11.42578125" style="3" bestFit="1" customWidth="1"/>
    <col min="4872" max="4872" width="13" style="3" customWidth="1"/>
    <col min="4873" max="4873" width="11.42578125" style="3" customWidth="1"/>
    <col min="4874" max="4874" width="12" style="3" customWidth="1"/>
    <col min="4875" max="4875" width="10.28515625" style="3" bestFit="1" customWidth="1"/>
    <col min="4876" max="4876" width="13.5703125" style="3" customWidth="1"/>
    <col min="4877" max="4878" width="12" style="3" bestFit="1" customWidth="1"/>
    <col min="4879" max="4879" width="9.140625" style="3"/>
    <col min="4880" max="4881" width="12.85546875" style="3" bestFit="1" customWidth="1"/>
    <col min="4882" max="5120" width="9.140625" style="3"/>
    <col min="5121" max="5121" width="30.28515625" style="3" customWidth="1"/>
    <col min="5122" max="5122" width="14.28515625" style="3" customWidth="1"/>
    <col min="5123" max="5123" width="12" style="3" customWidth="1"/>
    <col min="5124" max="5124" width="11.85546875" style="3" customWidth="1"/>
    <col min="5125" max="5125" width="12.85546875" style="3" bestFit="1" customWidth="1"/>
    <col min="5126" max="5126" width="12.5703125" style="3" customWidth="1"/>
    <col min="5127" max="5127" width="11.42578125" style="3" bestFit="1" customWidth="1"/>
    <col min="5128" max="5128" width="13" style="3" customWidth="1"/>
    <col min="5129" max="5129" width="11.42578125" style="3" customWidth="1"/>
    <col min="5130" max="5130" width="12" style="3" customWidth="1"/>
    <col min="5131" max="5131" width="10.28515625" style="3" bestFit="1" customWidth="1"/>
    <col min="5132" max="5132" width="13.5703125" style="3" customWidth="1"/>
    <col min="5133" max="5134" width="12" style="3" bestFit="1" customWidth="1"/>
    <col min="5135" max="5135" width="9.140625" style="3"/>
    <col min="5136" max="5137" width="12.85546875" style="3" bestFit="1" customWidth="1"/>
    <col min="5138" max="5376" width="9.140625" style="3"/>
    <col min="5377" max="5377" width="30.28515625" style="3" customWidth="1"/>
    <col min="5378" max="5378" width="14.28515625" style="3" customWidth="1"/>
    <col min="5379" max="5379" width="12" style="3" customWidth="1"/>
    <col min="5380" max="5380" width="11.85546875" style="3" customWidth="1"/>
    <col min="5381" max="5381" width="12.85546875" style="3" bestFit="1" customWidth="1"/>
    <col min="5382" max="5382" width="12.5703125" style="3" customWidth="1"/>
    <col min="5383" max="5383" width="11.42578125" style="3" bestFit="1" customWidth="1"/>
    <col min="5384" max="5384" width="13" style="3" customWidth="1"/>
    <col min="5385" max="5385" width="11.42578125" style="3" customWidth="1"/>
    <col min="5386" max="5386" width="12" style="3" customWidth="1"/>
    <col min="5387" max="5387" width="10.28515625" style="3" bestFit="1" customWidth="1"/>
    <col min="5388" max="5388" width="13.5703125" style="3" customWidth="1"/>
    <col min="5389" max="5390" width="12" style="3" bestFit="1" customWidth="1"/>
    <col min="5391" max="5391" width="9.140625" style="3"/>
    <col min="5392" max="5393" width="12.85546875" style="3" bestFit="1" customWidth="1"/>
    <col min="5394" max="5632" width="9.140625" style="3"/>
    <col min="5633" max="5633" width="30.28515625" style="3" customWidth="1"/>
    <col min="5634" max="5634" width="14.28515625" style="3" customWidth="1"/>
    <col min="5635" max="5635" width="12" style="3" customWidth="1"/>
    <col min="5636" max="5636" width="11.85546875" style="3" customWidth="1"/>
    <col min="5637" max="5637" width="12.85546875" style="3" bestFit="1" customWidth="1"/>
    <col min="5638" max="5638" width="12.5703125" style="3" customWidth="1"/>
    <col min="5639" max="5639" width="11.42578125" style="3" bestFit="1" customWidth="1"/>
    <col min="5640" max="5640" width="13" style="3" customWidth="1"/>
    <col min="5641" max="5641" width="11.42578125" style="3" customWidth="1"/>
    <col min="5642" max="5642" width="12" style="3" customWidth="1"/>
    <col min="5643" max="5643" width="10.28515625" style="3" bestFit="1" customWidth="1"/>
    <col min="5644" max="5644" width="13.5703125" style="3" customWidth="1"/>
    <col min="5645" max="5646" width="12" style="3" bestFit="1" customWidth="1"/>
    <col min="5647" max="5647" width="9.140625" style="3"/>
    <col min="5648" max="5649" width="12.85546875" style="3" bestFit="1" customWidth="1"/>
    <col min="5650" max="5888" width="9.140625" style="3"/>
    <col min="5889" max="5889" width="30.28515625" style="3" customWidth="1"/>
    <col min="5890" max="5890" width="14.28515625" style="3" customWidth="1"/>
    <col min="5891" max="5891" width="12" style="3" customWidth="1"/>
    <col min="5892" max="5892" width="11.85546875" style="3" customWidth="1"/>
    <col min="5893" max="5893" width="12.85546875" style="3" bestFit="1" customWidth="1"/>
    <col min="5894" max="5894" width="12.5703125" style="3" customWidth="1"/>
    <col min="5895" max="5895" width="11.42578125" style="3" bestFit="1" customWidth="1"/>
    <col min="5896" max="5896" width="13" style="3" customWidth="1"/>
    <col min="5897" max="5897" width="11.42578125" style="3" customWidth="1"/>
    <col min="5898" max="5898" width="12" style="3" customWidth="1"/>
    <col min="5899" max="5899" width="10.28515625" style="3" bestFit="1" customWidth="1"/>
    <col min="5900" max="5900" width="13.5703125" style="3" customWidth="1"/>
    <col min="5901" max="5902" width="12" style="3" bestFit="1" customWidth="1"/>
    <col min="5903" max="5903" width="9.140625" style="3"/>
    <col min="5904" max="5905" width="12.85546875" style="3" bestFit="1" customWidth="1"/>
    <col min="5906" max="6144" width="9.140625" style="3"/>
    <col min="6145" max="6145" width="30.28515625" style="3" customWidth="1"/>
    <col min="6146" max="6146" width="14.28515625" style="3" customWidth="1"/>
    <col min="6147" max="6147" width="12" style="3" customWidth="1"/>
    <col min="6148" max="6148" width="11.85546875" style="3" customWidth="1"/>
    <col min="6149" max="6149" width="12.85546875" style="3" bestFit="1" customWidth="1"/>
    <col min="6150" max="6150" width="12.5703125" style="3" customWidth="1"/>
    <col min="6151" max="6151" width="11.42578125" style="3" bestFit="1" customWidth="1"/>
    <col min="6152" max="6152" width="13" style="3" customWidth="1"/>
    <col min="6153" max="6153" width="11.42578125" style="3" customWidth="1"/>
    <col min="6154" max="6154" width="12" style="3" customWidth="1"/>
    <col min="6155" max="6155" width="10.28515625" style="3" bestFit="1" customWidth="1"/>
    <col min="6156" max="6156" width="13.5703125" style="3" customWidth="1"/>
    <col min="6157" max="6158" width="12" style="3" bestFit="1" customWidth="1"/>
    <col min="6159" max="6159" width="9.140625" style="3"/>
    <col min="6160" max="6161" width="12.85546875" style="3" bestFit="1" customWidth="1"/>
    <col min="6162" max="6400" width="9.140625" style="3"/>
    <col min="6401" max="6401" width="30.28515625" style="3" customWidth="1"/>
    <col min="6402" max="6402" width="14.28515625" style="3" customWidth="1"/>
    <col min="6403" max="6403" width="12" style="3" customWidth="1"/>
    <col min="6404" max="6404" width="11.85546875" style="3" customWidth="1"/>
    <col min="6405" max="6405" width="12.85546875" style="3" bestFit="1" customWidth="1"/>
    <col min="6406" max="6406" width="12.5703125" style="3" customWidth="1"/>
    <col min="6407" max="6407" width="11.42578125" style="3" bestFit="1" customWidth="1"/>
    <col min="6408" max="6408" width="13" style="3" customWidth="1"/>
    <col min="6409" max="6409" width="11.42578125" style="3" customWidth="1"/>
    <col min="6410" max="6410" width="12" style="3" customWidth="1"/>
    <col min="6411" max="6411" width="10.28515625" style="3" bestFit="1" customWidth="1"/>
    <col min="6412" max="6412" width="13.5703125" style="3" customWidth="1"/>
    <col min="6413" max="6414" width="12" style="3" bestFit="1" customWidth="1"/>
    <col min="6415" max="6415" width="9.140625" style="3"/>
    <col min="6416" max="6417" width="12.85546875" style="3" bestFit="1" customWidth="1"/>
    <col min="6418" max="6656" width="9.140625" style="3"/>
    <col min="6657" max="6657" width="30.28515625" style="3" customWidth="1"/>
    <col min="6658" max="6658" width="14.28515625" style="3" customWidth="1"/>
    <col min="6659" max="6659" width="12" style="3" customWidth="1"/>
    <col min="6660" max="6660" width="11.85546875" style="3" customWidth="1"/>
    <col min="6661" max="6661" width="12.85546875" style="3" bestFit="1" customWidth="1"/>
    <col min="6662" max="6662" width="12.5703125" style="3" customWidth="1"/>
    <col min="6663" max="6663" width="11.42578125" style="3" bestFit="1" customWidth="1"/>
    <col min="6664" max="6664" width="13" style="3" customWidth="1"/>
    <col min="6665" max="6665" width="11.42578125" style="3" customWidth="1"/>
    <col min="6666" max="6666" width="12" style="3" customWidth="1"/>
    <col min="6667" max="6667" width="10.28515625" style="3" bestFit="1" customWidth="1"/>
    <col min="6668" max="6668" width="13.5703125" style="3" customWidth="1"/>
    <col min="6669" max="6670" width="12" style="3" bestFit="1" customWidth="1"/>
    <col min="6671" max="6671" width="9.140625" style="3"/>
    <col min="6672" max="6673" width="12.85546875" style="3" bestFit="1" customWidth="1"/>
    <col min="6674" max="6912" width="9.140625" style="3"/>
    <col min="6913" max="6913" width="30.28515625" style="3" customWidth="1"/>
    <col min="6914" max="6914" width="14.28515625" style="3" customWidth="1"/>
    <col min="6915" max="6915" width="12" style="3" customWidth="1"/>
    <col min="6916" max="6916" width="11.85546875" style="3" customWidth="1"/>
    <col min="6917" max="6917" width="12.85546875" style="3" bestFit="1" customWidth="1"/>
    <col min="6918" max="6918" width="12.5703125" style="3" customWidth="1"/>
    <col min="6919" max="6919" width="11.42578125" style="3" bestFit="1" customWidth="1"/>
    <col min="6920" max="6920" width="13" style="3" customWidth="1"/>
    <col min="6921" max="6921" width="11.42578125" style="3" customWidth="1"/>
    <col min="6922" max="6922" width="12" style="3" customWidth="1"/>
    <col min="6923" max="6923" width="10.28515625" style="3" bestFit="1" customWidth="1"/>
    <col min="6924" max="6924" width="13.5703125" style="3" customWidth="1"/>
    <col min="6925" max="6926" width="12" style="3" bestFit="1" customWidth="1"/>
    <col min="6927" max="6927" width="9.140625" style="3"/>
    <col min="6928" max="6929" width="12.85546875" style="3" bestFit="1" customWidth="1"/>
    <col min="6930" max="7168" width="9.140625" style="3"/>
    <col min="7169" max="7169" width="30.28515625" style="3" customWidth="1"/>
    <col min="7170" max="7170" width="14.28515625" style="3" customWidth="1"/>
    <col min="7171" max="7171" width="12" style="3" customWidth="1"/>
    <col min="7172" max="7172" width="11.85546875" style="3" customWidth="1"/>
    <col min="7173" max="7173" width="12.85546875" style="3" bestFit="1" customWidth="1"/>
    <col min="7174" max="7174" width="12.5703125" style="3" customWidth="1"/>
    <col min="7175" max="7175" width="11.42578125" style="3" bestFit="1" customWidth="1"/>
    <col min="7176" max="7176" width="13" style="3" customWidth="1"/>
    <col min="7177" max="7177" width="11.42578125" style="3" customWidth="1"/>
    <col min="7178" max="7178" width="12" style="3" customWidth="1"/>
    <col min="7179" max="7179" width="10.28515625" style="3" bestFit="1" customWidth="1"/>
    <col min="7180" max="7180" width="13.5703125" style="3" customWidth="1"/>
    <col min="7181" max="7182" width="12" style="3" bestFit="1" customWidth="1"/>
    <col min="7183" max="7183" width="9.140625" style="3"/>
    <col min="7184" max="7185" width="12.85546875" style="3" bestFit="1" customWidth="1"/>
    <col min="7186" max="7424" width="9.140625" style="3"/>
    <col min="7425" max="7425" width="30.28515625" style="3" customWidth="1"/>
    <col min="7426" max="7426" width="14.28515625" style="3" customWidth="1"/>
    <col min="7427" max="7427" width="12" style="3" customWidth="1"/>
    <col min="7428" max="7428" width="11.85546875" style="3" customWidth="1"/>
    <col min="7429" max="7429" width="12.85546875" style="3" bestFit="1" customWidth="1"/>
    <col min="7430" max="7430" width="12.5703125" style="3" customWidth="1"/>
    <col min="7431" max="7431" width="11.42578125" style="3" bestFit="1" customWidth="1"/>
    <col min="7432" max="7432" width="13" style="3" customWidth="1"/>
    <col min="7433" max="7433" width="11.42578125" style="3" customWidth="1"/>
    <col min="7434" max="7434" width="12" style="3" customWidth="1"/>
    <col min="7435" max="7435" width="10.28515625" style="3" bestFit="1" customWidth="1"/>
    <col min="7436" max="7436" width="13.5703125" style="3" customWidth="1"/>
    <col min="7437" max="7438" width="12" style="3" bestFit="1" customWidth="1"/>
    <col min="7439" max="7439" width="9.140625" style="3"/>
    <col min="7440" max="7441" width="12.85546875" style="3" bestFit="1" customWidth="1"/>
    <col min="7442" max="7680" width="9.140625" style="3"/>
    <col min="7681" max="7681" width="30.28515625" style="3" customWidth="1"/>
    <col min="7682" max="7682" width="14.28515625" style="3" customWidth="1"/>
    <col min="7683" max="7683" width="12" style="3" customWidth="1"/>
    <col min="7684" max="7684" width="11.85546875" style="3" customWidth="1"/>
    <col min="7685" max="7685" width="12.85546875" style="3" bestFit="1" customWidth="1"/>
    <col min="7686" max="7686" width="12.5703125" style="3" customWidth="1"/>
    <col min="7687" max="7687" width="11.42578125" style="3" bestFit="1" customWidth="1"/>
    <col min="7688" max="7688" width="13" style="3" customWidth="1"/>
    <col min="7689" max="7689" width="11.42578125" style="3" customWidth="1"/>
    <col min="7690" max="7690" width="12" style="3" customWidth="1"/>
    <col min="7691" max="7691" width="10.28515625" style="3" bestFit="1" customWidth="1"/>
    <col min="7692" max="7692" width="13.5703125" style="3" customWidth="1"/>
    <col min="7693" max="7694" width="12" style="3" bestFit="1" customWidth="1"/>
    <col min="7695" max="7695" width="9.140625" style="3"/>
    <col min="7696" max="7697" width="12.85546875" style="3" bestFit="1" customWidth="1"/>
    <col min="7698" max="7936" width="9.140625" style="3"/>
    <col min="7937" max="7937" width="30.28515625" style="3" customWidth="1"/>
    <col min="7938" max="7938" width="14.28515625" style="3" customWidth="1"/>
    <col min="7939" max="7939" width="12" style="3" customWidth="1"/>
    <col min="7940" max="7940" width="11.85546875" style="3" customWidth="1"/>
    <col min="7941" max="7941" width="12.85546875" style="3" bestFit="1" customWidth="1"/>
    <col min="7942" max="7942" width="12.5703125" style="3" customWidth="1"/>
    <col min="7943" max="7943" width="11.42578125" style="3" bestFit="1" customWidth="1"/>
    <col min="7944" max="7944" width="13" style="3" customWidth="1"/>
    <col min="7945" max="7945" width="11.42578125" style="3" customWidth="1"/>
    <col min="7946" max="7946" width="12" style="3" customWidth="1"/>
    <col min="7947" max="7947" width="10.28515625" style="3" bestFit="1" customWidth="1"/>
    <col min="7948" max="7948" width="13.5703125" style="3" customWidth="1"/>
    <col min="7949" max="7950" width="12" style="3" bestFit="1" customWidth="1"/>
    <col min="7951" max="7951" width="9.140625" style="3"/>
    <col min="7952" max="7953" width="12.85546875" style="3" bestFit="1" customWidth="1"/>
    <col min="7954" max="8192" width="9.140625" style="3"/>
    <col min="8193" max="8193" width="30.28515625" style="3" customWidth="1"/>
    <col min="8194" max="8194" width="14.28515625" style="3" customWidth="1"/>
    <col min="8195" max="8195" width="12" style="3" customWidth="1"/>
    <col min="8196" max="8196" width="11.85546875" style="3" customWidth="1"/>
    <col min="8197" max="8197" width="12.85546875" style="3" bestFit="1" customWidth="1"/>
    <col min="8198" max="8198" width="12.5703125" style="3" customWidth="1"/>
    <col min="8199" max="8199" width="11.42578125" style="3" bestFit="1" customWidth="1"/>
    <col min="8200" max="8200" width="13" style="3" customWidth="1"/>
    <col min="8201" max="8201" width="11.42578125" style="3" customWidth="1"/>
    <col min="8202" max="8202" width="12" style="3" customWidth="1"/>
    <col min="8203" max="8203" width="10.28515625" style="3" bestFit="1" customWidth="1"/>
    <col min="8204" max="8204" width="13.5703125" style="3" customWidth="1"/>
    <col min="8205" max="8206" width="12" style="3" bestFit="1" customWidth="1"/>
    <col min="8207" max="8207" width="9.140625" style="3"/>
    <col min="8208" max="8209" width="12.85546875" style="3" bestFit="1" customWidth="1"/>
    <col min="8210" max="8448" width="9.140625" style="3"/>
    <col min="8449" max="8449" width="30.28515625" style="3" customWidth="1"/>
    <col min="8450" max="8450" width="14.28515625" style="3" customWidth="1"/>
    <col min="8451" max="8451" width="12" style="3" customWidth="1"/>
    <col min="8452" max="8452" width="11.85546875" style="3" customWidth="1"/>
    <col min="8453" max="8453" width="12.85546875" style="3" bestFit="1" customWidth="1"/>
    <col min="8454" max="8454" width="12.5703125" style="3" customWidth="1"/>
    <col min="8455" max="8455" width="11.42578125" style="3" bestFit="1" customWidth="1"/>
    <col min="8456" max="8456" width="13" style="3" customWidth="1"/>
    <col min="8457" max="8457" width="11.42578125" style="3" customWidth="1"/>
    <col min="8458" max="8458" width="12" style="3" customWidth="1"/>
    <col min="8459" max="8459" width="10.28515625" style="3" bestFit="1" customWidth="1"/>
    <col min="8460" max="8460" width="13.5703125" style="3" customWidth="1"/>
    <col min="8461" max="8462" width="12" style="3" bestFit="1" customWidth="1"/>
    <col min="8463" max="8463" width="9.140625" style="3"/>
    <col min="8464" max="8465" width="12.85546875" style="3" bestFit="1" customWidth="1"/>
    <col min="8466" max="8704" width="9.140625" style="3"/>
    <col min="8705" max="8705" width="30.28515625" style="3" customWidth="1"/>
    <col min="8706" max="8706" width="14.28515625" style="3" customWidth="1"/>
    <col min="8707" max="8707" width="12" style="3" customWidth="1"/>
    <col min="8708" max="8708" width="11.85546875" style="3" customWidth="1"/>
    <col min="8709" max="8709" width="12.85546875" style="3" bestFit="1" customWidth="1"/>
    <col min="8710" max="8710" width="12.5703125" style="3" customWidth="1"/>
    <col min="8711" max="8711" width="11.42578125" style="3" bestFit="1" customWidth="1"/>
    <col min="8712" max="8712" width="13" style="3" customWidth="1"/>
    <col min="8713" max="8713" width="11.42578125" style="3" customWidth="1"/>
    <col min="8714" max="8714" width="12" style="3" customWidth="1"/>
    <col min="8715" max="8715" width="10.28515625" style="3" bestFit="1" customWidth="1"/>
    <col min="8716" max="8716" width="13.5703125" style="3" customWidth="1"/>
    <col min="8717" max="8718" width="12" style="3" bestFit="1" customWidth="1"/>
    <col min="8719" max="8719" width="9.140625" style="3"/>
    <col min="8720" max="8721" width="12.85546875" style="3" bestFit="1" customWidth="1"/>
    <col min="8722" max="8960" width="9.140625" style="3"/>
    <col min="8961" max="8961" width="30.28515625" style="3" customWidth="1"/>
    <col min="8962" max="8962" width="14.28515625" style="3" customWidth="1"/>
    <col min="8963" max="8963" width="12" style="3" customWidth="1"/>
    <col min="8964" max="8964" width="11.85546875" style="3" customWidth="1"/>
    <col min="8965" max="8965" width="12.85546875" style="3" bestFit="1" customWidth="1"/>
    <col min="8966" max="8966" width="12.5703125" style="3" customWidth="1"/>
    <col min="8967" max="8967" width="11.42578125" style="3" bestFit="1" customWidth="1"/>
    <col min="8968" max="8968" width="13" style="3" customWidth="1"/>
    <col min="8969" max="8969" width="11.42578125" style="3" customWidth="1"/>
    <col min="8970" max="8970" width="12" style="3" customWidth="1"/>
    <col min="8971" max="8971" width="10.28515625" style="3" bestFit="1" customWidth="1"/>
    <col min="8972" max="8972" width="13.5703125" style="3" customWidth="1"/>
    <col min="8973" max="8974" width="12" style="3" bestFit="1" customWidth="1"/>
    <col min="8975" max="8975" width="9.140625" style="3"/>
    <col min="8976" max="8977" width="12.85546875" style="3" bestFit="1" customWidth="1"/>
    <col min="8978" max="9216" width="9.140625" style="3"/>
    <col min="9217" max="9217" width="30.28515625" style="3" customWidth="1"/>
    <col min="9218" max="9218" width="14.28515625" style="3" customWidth="1"/>
    <col min="9219" max="9219" width="12" style="3" customWidth="1"/>
    <col min="9220" max="9220" width="11.85546875" style="3" customWidth="1"/>
    <col min="9221" max="9221" width="12.85546875" style="3" bestFit="1" customWidth="1"/>
    <col min="9222" max="9222" width="12.5703125" style="3" customWidth="1"/>
    <col min="9223" max="9223" width="11.42578125" style="3" bestFit="1" customWidth="1"/>
    <col min="9224" max="9224" width="13" style="3" customWidth="1"/>
    <col min="9225" max="9225" width="11.42578125" style="3" customWidth="1"/>
    <col min="9226" max="9226" width="12" style="3" customWidth="1"/>
    <col min="9227" max="9227" width="10.28515625" style="3" bestFit="1" customWidth="1"/>
    <col min="9228" max="9228" width="13.5703125" style="3" customWidth="1"/>
    <col min="9229" max="9230" width="12" style="3" bestFit="1" customWidth="1"/>
    <col min="9231" max="9231" width="9.140625" style="3"/>
    <col min="9232" max="9233" width="12.85546875" style="3" bestFit="1" customWidth="1"/>
    <col min="9234" max="9472" width="9.140625" style="3"/>
    <col min="9473" max="9473" width="30.28515625" style="3" customWidth="1"/>
    <col min="9474" max="9474" width="14.28515625" style="3" customWidth="1"/>
    <col min="9475" max="9475" width="12" style="3" customWidth="1"/>
    <col min="9476" max="9476" width="11.85546875" style="3" customWidth="1"/>
    <col min="9477" max="9477" width="12.85546875" style="3" bestFit="1" customWidth="1"/>
    <col min="9478" max="9478" width="12.5703125" style="3" customWidth="1"/>
    <col min="9479" max="9479" width="11.42578125" style="3" bestFit="1" customWidth="1"/>
    <col min="9480" max="9480" width="13" style="3" customWidth="1"/>
    <col min="9481" max="9481" width="11.42578125" style="3" customWidth="1"/>
    <col min="9482" max="9482" width="12" style="3" customWidth="1"/>
    <col min="9483" max="9483" width="10.28515625" style="3" bestFit="1" customWidth="1"/>
    <col min="9484" max="9484" width="13.5703125" style="3" customWidth="1"/>
    <col min="9485" max="9486" width="12" style="3" bestFit="1" customWidth="1"/>
    <col min="9487" max="9487" width="9.140625" style="3"/>
    <col min="9488" max="9489" width="12.85546875" style="3" bestFit="1" customWidth="1"/>
    <col min="9490" max="9728" width="9.140625" style="3"/>
    <col min="9729" max="9729" width="30.28515625" style="3" customWidth="1"/>
    <col min="9730" max="9730" width="14.28515625" style="3" customWidth="1"/>
    <col min="9731" max="9731" width="12" style="3" customWidth="1"/>
    <col min="9732" max="9732" width="11.85546875" style="3" customWidth="1"/>
    <col min="9733" max="9733" width="12.85546875" style="3" bestFit="1" customWidth="1"/>
    <col min="9734" max="9734" width="12.5703125" style="3" customWidth="1"/>
    <col min="9735" max="9735" width="11.42578125" style="3" bestFit="1" customWidth="1"/>
    <col min="9736" max="9736" width="13" style="3" customWidth="1"/>
    <col min="9737" max="9737" width="11.42578125" style="3" customWidth="1"/>
    <col min="9738" max="9738" width="12" style="3" customWidth="1"/>
    <col min="9739" max="9739" width="10.28515625" style="3" bestFit="1" customWidth="1"/>
    <col min="9740" max="9740" width="13.5703125" style="3" customWidth="1"/>
    <col min="9741" max="9742" width="12" style="3" bestFit="1" customWidth="1"/>
    <col min="9743" max="9743" width="9.140625" style="3"/>
    <col min="9744" max="9745" width="12.85546875" style="3" bestFit="1" customWidth="1"/>
    <col min="9746" max="9984" width="9.140625" style="3"/>
    <col min="9985" max="9985" width="30.28515625" style="3" customWidth="1"/>
    <col min="9986" max="9986" width="14.28515625" style="3" customWidth="1"/>
    <col min="9987" max="9987" width="12" style="3" customWidth="1"/>
    <col min="9988" max="9988" width="11.85546875" style="3" customWidth="1"/>
    <col min="9989" max="9989" width="12.85546875" style="3" bestFit="1" customWidth="1"/>
    <col min="9990" max="9990" width="12.5703125" style="3" customWidth="1"/>
    <col min="9991" max="9991" width="11.42578125" style="3" bestFit="1" customWidth="1"/>
    <col min="9992" max="9992" width="13" style="3" customWidth="1"/>
    <col min="9993" max="9993" width="11.42578125" style="3" customWidth="1"/>
    <col min="9994" max="9994" width="12" style="3" customWidth="1"/>
    <col min="9995" max="9995" width="10.28515625" style="3" bestFit="1" customWidth="1"/>
    <col min="9996" max="9996" width="13.5703125" style="3" customWidth="1"/>
    <col min="9997" max="9998" width="12" style="3" bestFit="1" customWidth="1"/>
    <col min="9999" max="9999" width="9.140625" style="3"/>
    <col min="10000" max="10001" width="12.85546875" style="3" bestFit="1" customWidth="1"/>
    <col min="10002" max="10240" width="9.140625" style="3"/>
    <col min="10241" max="10241" width="30.28515625" style="3" customWidth="1"/>
    <col min="10242" max="10242" width="14.28515625" style="3" customWidth="1"/>
    <col min="10243" max="10243" width="12" style="3" customWidth="1"/>
    <col min="10244" max="10244" width="11.85546875" style="3" customWidth="1"/>
    <col min="10245" max="10245" width="12.85546875" style="3" bestFit="1" customWidth="1"/>
    <col min="10246" max="10246" width="12.5703125" style="3" customWidth="1"/>
    <col min="10247" max="10247" width="11.42578125" style="3" bestFit="1" customWidth="1"/>
    <col min="10248" max="10248" width="13" style="3" customWidth="1"/>
    <col min="10249" max="10249" width="11.42578125" style="3" customWidth="1"/>
    <col min="10250" max="10250" width="12" style="3" customWidth="1"/>
    <col min="10251" max="10251" width="10.28515625" style="3" bestFit="1" customWidth="1"/>
    <col min="10252" max="10252" width="13.5703125" style="3" customWidth="1"/>
    <col min="10253" max="10254" width="12" style="3" bestFit="1" customWidth="1"/>
    <col min="10255" max="10255" width="9.140625" style="3"/>
    <col min="10256" max="10257" width="12.85546875" style="3" bestFit="1" customWidth="1"/>
    <col min="10258" max="10496" width="9.140625" style="3"/>
    <col min="10497" max="10497" width="30.28515625" style="3" customWidth="1"/>
    <col min="10498" max="10498" width="14.28515625" style="3" customWidth="1"/>
    <col min="10499" max="10499" width="12" style="3" customWidth="1"/>
    <col min="10500" max="10500" width="11.85546875" style="3" customWidth="1"/>
    <col min="10501" max="10501" width="12.85546875" style="3" bestFit="1" customWidth="1"/>
    <col min="10502" max="10502" width="12.5703125" style="3" customWidth="1"/>
    <col min="10503" max="10503" width="11.42578125" style="3" bestFit="1" customWidth="1"/>
    <col min="10504" max="10504" width="13" style="3" customWidth="1"/>
    <col min="10505" max="10505" width="11.42578125" style="3" customWidth="1"/>
    <col min="10506" max="10506" width="12" style="3" customWidth="1"/>
    <col min="10507" max="10507" width="10.28515625" style="3" bestFit="1" customWidth="1"/>
    <col min="10508" max="10508" width="13.5703125" style="3" customWidth="1"/>
    <col min="10509" max="10510" width="12" style="3" bestFit="1" customWidth="1"/>
    <col min="10511" max="10511" width="9.140625" style="3"/>
    <col min="10512" max="10513" width="12.85546875" style="3" bestFit="1" customWidth="1"/>
    <col min="10514" max="10752" width="9.140625" style="3"/>
    <col min="10753" max="10753" width="30.28515625" style="3" customWidth="1"/>
    <col min="10754" max="10754" width="14.28515625" style="3" customWidth="1"/>
    <col min="10755" max="10755" width="12" style="3" customWidth="1"/>
    <col min="10756" max="10756" width="11.85546875" style="3" customWidth="1"/>
    <col min="10757" max="10757" width="12.85546875" style="3" bestFit="1" customWidth="1"/>
    <col min="10758" max="10758" width="12.5703125" style="3" customWidth="1"/>
    <col min="10759" max="10759" width="11.42578125" style="3" bestFit="1" customWidth="1"/>
    <col min="10760" max="10760" width="13" style="3" customWidth="1"/>
    <col min="10761" max="10761" width="11.42578125" style="3" customWidth="1"/>
    <col min="10762" max="10762" width="12" style="3" customWidth="1"/>
    <col min="10763" max="10763" width="10.28515625" style="3" bestFit="1" customWidth="1"/>
    <col min="10764" max="10764" width="13.5703125" style="3" customWidth="1"/>
    <col min="10765" max="10766" width="12" style="3" bestFit="1" customWidth="1"/>
    <col min="10767" max="10767" width="9.140625" style="3"/>
    <col min="10768" max="10769" width="12.85546875" style="3" bestFit="1" customWidth="1"/>
    <col min="10770" max="11008" width="9.140625" style="3"/>
    <col min="11009" max="11009" width="30.28515625" style="3" customWidth="1"/>
    <col min="11010" max="11010" width="14.28515625" style="3" customWidth="1"/>
    <col min="11011" max="11011" width="12" style="3" customWidth="1"/>
    <col min="11012" max="11012" width="11.85546875" style="3" customWidth="1"/>
    <col min="11013" max="11013" width="12.85546875" style="3" bestFit="1" customWidth="1"/>
    <col min="11014" max="11014" width="12.5703125" style="3" customWidth="1"/>
    <col min="11015" max="11015" width="11.42578125" style="3" bestFit="1" customWidth="1"/>
    <col min="11016" max="11016" width="13" style="3" customWidth="1"/>
    <col min="11017" max="11017" width="11.42578125" style="3" customWidth="1"/>
    <col min="11018" max="11018" width="12" style="3" customWidth="1"/>
    <col min="11019" max="11019" width="10.28515625" style="3" bestFit="1" customWidth="1"/>
    <col min="11020" max="11020" width="13.5703125" style="3" customWidth="1"/>
    <col min="11021" max="11022" width="12" style="3" bestFit="1" customWidth="1"/>
    <col min="11023" max="11023" width="9.140625" style="3"/>
    <col min="11024" max="11025" width="12.85546875" style="3" bestFit="1" customWidth="1"/>
    <col min="11026" max="11264" width="9.140625" style="3"/>
    <col min="11265" max="11265" width="30.28515625" style="3" customWidth="1"/>
    <col min="11266" max="11266" width="14.28515625" style="3" customWidth="1"/>
    <col min="11267" max="11267" width="12" style="3" customWidth="1"/>
    <col min="11268" max="11268" width="11.85546875" style="3" customWidth="1"/>
    <col min="11269" max="11269" width="12.85546875" style="3" bestFit="1" customWidth="1"/>
    <col min="11270" max="11270" width="12.5703125" style="3" customWidth="1"/>
    <col min="11271" max="11271" width="11.42578125" style="3" bestFit="1" customWidth="1"/>
    <col min="11272" max="11272" width="13" style="3" customWidth="1"/>
    <col min="11273" max="11273" width="11.42578125" style="3" customWidth="1"/>
    <col min="11274" max="11274" width="12" style="3" customWidth="1"/>
    <col min="11275" max="11275" width="10.28515625" style="3" bestFit="1" customWidth="1"/>
    <col min="11276" max="11276" width="13.5703125" style="3" customWidth="1"/>
    <col min="11277" max="11278" width="12" style="3" bestFit="1" customWidth="1"/>
    <col min="11279" max="11279" width="9.140625" style="3"/>
    <col min="11280" max="11281" width="12.85546875" style="3" bestFit="1" customWidth="1"/>
    <col min="11282" max="11520" width="9.140625" style="3"/>
    <col min="11521" max="11521" width="30.28515625" style="3" customWidth="1"/>
    <col min="11522" max="11522" width="14.28515625" style="3" customWidth="1"/>
    <col min="11523" max="11523" width="12" style="3" customWidth="1"/>
    <col min="11524" max="11524" width="11.85546875" style="3" customWidth="1"/>
    <col min="11525" max="11525" width="12.85546875" style="3" bestFit="1" customWidth="1"/>
    <col min="11526" max="11526" width="12.5703125" style="3" customWidth="1"/>
    <col min="11527" max="11527" width="11.42578125" style="3" bestFit="1" customWidth="1"/>
    <col min="11528" max="11528" width="13" style="3" customWidth="1"/>
    <col min="11529" max="11529" width="11.42578125" style="3" customWidth="1"/>
    <col min="11530" max="11530" width="12" style="3" customWidth="1"/>
    <col min="11531" max="11531" width="10.28515625" style="3" bestFit="1" customWidth="1"/>
    <col min="11532" max="11532" width="13.5703125" style="3" customWidth="1"/>
    <col min="11533" max="11534" width="12" style="3" bestFit="1" customWidth="1"/>
    <col min="11535" max="11535" width="9.140625" style="3"/>
    <col min="11536" max="11537" width="12.85546875" style="3" bestFit="1" customWidth="1"/>
    <col min="11538" max="11776" width="9.140625" style="3"/>
    <col min="11777" max="11777" width="30.28515625" style="3" customWidth="1"/>
    <col min="11778" max="11778" width="14.28515625" style="3" customWidth="1"/>
    <col min="11779" max="11779" width="12" style="3" customWidth="1"/>
    <col min="11780" max="11780" width="11.85546875" style="3" customWidth="1"/>
    <col min="11781" max="11781" width="12.85546875" style="3" bestFit="1" customWidth="1"/>
    <col min="11782" max="11782" width="12.5703125" style="3" customWidth="1"/>
    <col min="11783" max="11783" width="11.42578125" style="3" bestFit="1" customWidth="1"/>
    <col min="11784" max="11784" width="13" style="3" customWidth="1"/>
    <col min="11785" max="11785" width="11.42578125" style="3" customWidth="1"/>
    <col min="11786" max="11786" width="12" style="3" customWidth="1"/>
    <col min="11787" max="11787" width="10.28515625" style="3" bestFit="1" customWidth="1"/>
    <col min="11788" max="11788" width="13.5703125" style="3" customWidth="1"/>
    <col min="11789" max="11790" width="12" style="3" bestFit="1" customWidth="1"/>
    <col min="11791" max="11791" width="9.140625" style="3"/>
    <col min="11792" max="11793" width="12.85546875" style="3" bestFit="1" customWidth="1"/>
    <col min="11794" max="12032" width="9.140625" style="3"/>
    <col min="12033" max="12033" width="30.28515625" style="3" customWidth="1"/>
    <col min="12034" max="12034" width="14.28515625" style="3" customWidth="1"/>
    <col min="12035" max="12035" width="12" style="3" customWidth="1"/>
    <col min="12036" max="12036" width="11.85546875" style="3" customWidth="1"/>
    <col min="12037" max="12037" width="12.85546875" style="3" bestFit="1" customWidth="1"/>
    <col min="12038" max="12038" width="12.5703125" style="3" customWidth="1"/>
    <col min="12039" max="12039" width="11.42578125" style="3" bestFit="1" customWidth="1"/>
    <col min="12040" max="12040" width="13" style="3" customWidth="1"/>
    <col min="12041" max="12041" width="11.42578125" style="3" customWidth="1"/>
    <col min="12042" max="12042" width="12" style="3" customWidth="1"/>
    <col min="12043" max="12043" width="10.28515625" style="3" bestFit="1" customWidth="1"/>
    <col min="12044" max="12044" width="13.5703125" style="3" customWidth="1"/>
    <col min="12045" max="12046" width="12" style="3" bestFit="1" customWidth="1"/>
    <col min="12047" max="12047" width="9.140625" style="3"/>
    <col min="12048" max="12049" width="12.85546875" style="3" bestFit="1" customWidth="1"/>
    <col min="12050" max="12288" width="9.140625" style="3"/>
    <col min="12289" max="12289" width="30.28515625" style="3" customWidth="1"/>
    <col min="12290" max="12290" width="14.28515625" style="3" customWidth="1"/>
    <col min="12291" max="12291" width="12" style="3" customWidth="1"/>
    <col min="12292" max="12292" width="11.85546875" style="3" customWidth="1"/>
    <col min="12293" max="12293" width="12.85546875" style="3" bestFit="1" customWidth="1"/>
    <col min="12294" max="12294" width="12.5703125" style="3" customWidth="1"/>
    <col min="12295" max="12295" width="11.42578125" style="3" bestFit="1" customWidth="1"/>
    <col min="12296" max="12296" width="13" style="3" customWidth="1"/>
    <col min="12297" max="12297" width="11.42578125" style="3" customWidth="1"/>
    <col min="12298" max="12298" width="12" style="3" customWidth="1"/>
    <col min="12299" max="12299" width="10.28515625" style="3" bestFit="1" customWidth="1"/>
    <col min="12300" max="12300" width="13.5703125" style="3" customWidth="1"/>
    <col min="12301" max="12302" width="12" style="3" bestFit="1" customWidth="1"/>
    <col min="12303" max="12303" width="9.140625" style="3"/>
    <col min="12304" max="12305" width="12.85546875" style="3" bestFit="1" customWidth="1"/>
    <col min="12306" max="12544" width="9.140625" style="3"/>
    <col min="12545" max="12545" width="30.28515625" style="3" customWidth="1"/>
    <col min="12546" max="12546" width="14.28515625" style="3" customWidth="1"/>
    <col min="12547" max="12547" width="12" style="3" customWidth="1"/>
    <col min="12548" max="12548" width="11.85546875" style="3" customWidth="1"/>
    <col min="12549" max="12549" width="12.85546875" style="3" bestFit="1" customWidth="1"/>
    <col min="12550" max="12550" width="12.5703125" style="3" customWidth="1"/>
    <col min="12551" max="12551" width="11.42578125" style="3" bestFit="1" customWidth="1"/>
    <col min="12552" max="12552" width="13" style="3" customWidth="1"/>
    <col min="12553" max="12553" width="11.42578125" style="3" customWidth="1"/>
    <col min="12554" max="12554" width="12" style="3" customWidth="1"/>
    <col min="12555" max="12555" width="10.28515625" style="3" bestFit="1" customWidth="1"/>
    <col min="12556" max="12556" width="13.5703125" style="3" customWidth="1"/>
    <col min="12557" max="12558" width="12" style="3" bestFit="1" customWidth="1"/>
    <col min="12559" max="12559" width="9.140625" style="3"/>
    <col min="12560" max="12561" width="12.85546875" style="3" bestFit="1" customWidth="1"/>
    <col min="12562" max="12800" width="9.140625" style="3"/>
    <col min="12801" max="12801" width="30.28515625" style="3" customWidth="1"/>
    <col min="12802" max="12802" width="14.28515625" style="3" customWidth="1"/>
    <col min="12803" max="12803" width="12" style="3" customWidth="1"/>
    <col min="12804" max="12804" width="11.85546875" style="3" customWidth="1"/>
    <col min="12805" max="12805" width="12.85546875" style="3" bestFit="1" customWidth="1"/>
    <col min="12806" max="12806" width="12.5703125" style="3" customWidth="1"/>
    <col min="12807" max="12807" width="11.42578125" style="3" bestFit="1" customWidth="1"/>
    <col min="12808" max="12808" width="13" style="3" customWidth="1"/>
    <col min="12809" max="12809" width="11.42578125" style="3" customWidth="1"/>
    <col min="12810" max="12810" width="12" style="3" customWidth="1"/>
    <col min="12811" max="12811" width="10.28515625" style="3" bestFit="1" customWidth="1"/>
    <col min="12812" max="12812" width="13.5703125" style="3" customWidth="1"/>
    <col min="12813" max="12814" width="12" style="3" bestFit="1" customWidth="1"/>
    <col min="12815" max="12815" width="9.140625" style="3"/>
    <col min="12816" max="12817" width="12.85546875" style="3" bestFit="1" customWidth="1"/>
    <col min="12818" max="13056" width="9.140625" style="3"/>
    <col min="13057" max="13057" width="30.28515625" style="3" customWidth="1"/>
    <col min="13058" max="13058" width="14.28515625" style="3" customWidth="1"/>
    <col min="13059" max="13059" width="12" style="3" customWidth="1"/>
    <col min="13060" max="13060" width="11.85546875" style="3" customWidth="1"/>
    <col min="13061" max="13061" width="12.85546875" style="3" bestFit="1" customWidth="1"/>
    <col min="13062" max="13062" width="12.5703125" style="3" customWidth="1"/>
    <col min="13063" max="13063" width="11.42578125" style="3" bestFit="1" customWidth="1"/>
    <col min="13064" max="13064" width="13" style="3" customWidth="1"/>
    <col min="13065" max="13065" width="11.42578125" style="3" customWidth="1"/>
    <col min="13066" max="13066" width="12" style="3" customWidth="1"/>
    <col min="13067" max="13067" width="10.28515625" style="3" bestFit="1" customWidth="1"/>
    <col min="13068" max="13068" width="13.5703125" style="3" customWidth="1"/>
    <col min="13069" max="13070" width="12" style="3" bestFit="1" customWidth="1"/>
    <col min="13071" max="13071" width="9.140625" style="3"/>
    <col min="13072" max="13073" width="12.85546875" style="3" bestFit="1" customWidth="1"/>
    <col min="13074" max="13312" width="9.140625" style="3"/>
    <col min="13313" max="13313" width="30.28515625" style="3" customWidth="1"/>
    <col min="13314" max="13314" width="14.28515625" style="3" customWidth="1"/>
    <col min="13315" max="13315" width="12" style="3" customWidth="1"/>
    <col min="13316" max="13316" width="11.85546875" style="3" customWidth="1"/>
    <col min="13317" max="13317" width="12.85546875" style="3" bestFit="1" customWidth="1"/>
    <col min="13318" max="13318" width="12.5703125" style="3" customWidth="1"/>
    <col min="13319" max="13319" width="11.42578125" style="3" bestFit="1" customWidth="1"/>
    <col min="13320" max="13320" width="13" style="3" customWidth="1"/>
    <col min="13321" max="13321" width="11.42578125" style="3" customWidth="1"/>
    <col min="13322" max="13322" width="12" style="3" customWidth="1"/>
    <col min="13323" max="13323" width="10.28515625" style="3" bestFit="1" customWidth="1"/>
    <col min="13324" max="13324" width="13.5703125" style="3" customWidth="1"/>
    <col min="13325" max="13326" width="12" style="3" bestFit="1" customWidth="1"/>
    <col min="13327" max="13327" width="9.140625" style="3"/>
    <col min="13328" max="13329" width="12.85546875" style="3" bestFit="1" customWidth="1"/>
    <col min="13330" max="13568" width="9.140625" style="3"/>
    <col min="13569" max="13569" width="30.28515625" style="3" customWidth="1"/>
    <col min="13570" max="13570" width="14.28515625" style="3" customWidth="1"/>
    <col min="13571" max="13571" width="12" style="3" customWidth="1"/>
    <col min="13572" max="13572" width="11.85546875" style="3" customWidth="1"/>
    <col min="13573" max="13573" width="12.85546875" style="3" bestFit="1" customWidth="1"/>
    <col min="13574" max="13574" width="12.5703125" style="3" customWidth="1"/>
    <col min="13575" max="13575" width="11.42578125" style="3" bestFit="1" customWidth="1"/>
    <col min="13576" max="13576" width="13" style="3" customWidth="1"/>
    <col min="13577" max="13577" width="11.42578125" style="3" customWidth="1"/>
    <col min="13578" max="13578" width="12" style="3" customWidth="1"/>
    <col min="13579" max="13579" width="10.28515625" style="3" bestFit="1" customWidth="1"/>
    <col min="13580" max="13580" width="13.5703125" style="3" customWidth="1"/>
    <col min="13581" max="13582" width="12" style="3" bestFit="1" customWidth="1"/>
    <col min="13583" max="13583" width="9.140625" style="3"/>
    <col min="13584" max="13585" width="12.85546875" style="3" bestFit="1" customWidth="1"/>
    <col min="13586" max="13824" width="9.140625" style="3"/>
    <col min="13825" max="13825" width="30.28515625" style="3" customWidth="1"/>
    <col min="13826" max="13826" width="14.28515625" style="3" customWidth="1"/>
    <col min="13827" max="13827" width="12" style="3" customWidth="1"/>
    <col min="13828" max="13828" width="11.85546875" style="3" customWidth="1"/>
    <col min="13829" max="13829" width="12.85546875" style="3" bestFit="1" customWidth="1"/>
    <col min="13830" max="13830" width="12.5703125" style="3" customWidth="1"/>
    <col min="13831" max="13831" width="11.42578125" style="3" bestFit="1" customWidth="1"/>
    <col min="13832" max="13832" width="13" style="3" customWidth="1"/>
    <col min="13833" max="13833" width="11.42578125" style="3" customWidth="1"/>
    <col min="13834" max="13834" width="12" style="3" customWidth="1"/>
    <col min="13835" max="13835" width="10.28515625" style="3" bestFit="1" customWidth="1"/>
    <col min="13836" max="13836" width="13.5703125" style="3" customWidth="1"/>
    <col min="13837" max="13838" width="12" style="3" bestFit="1" customWidth="1"/>
    <col min="13839" max="13839" width="9.140625" style="3"/>
    <col min="13840" max="13841" width="12.85546875" style="3" bestFit="1" customWidth="1"/>
    <col min="13842" max="14080" width="9.140625" style="3"/>
    <col min="14081" max="14081" width="30.28515625" style="3" customWidth="1"/>
    <col min="14082" max="14082" width="14.28515625" style="3" customWidth="1"/>
    <col min="14083" max="14083" width="12" style="3" customWidth="1"/>
    <col min="14084" max="14084" width="11.85546875" style="3" customWidth="1"/>
    <col min="14085" max="14085" width="12.85546875" style="3" bestFit="1" customWidth="1"/>
    <col min="14086" max="14086" width="12.5703125" style="3" customWidth="1"/>
    <col min="14087" max="14087" width="11.42578125" style="3" bestFit="1" customWidth="1"/>
    <col min="14088" max="14088" width="13" style="3" customWidth="1"/>
    <col min="14089" max="14089" width="11.42578125" style="3" customWidth="1"/>
    <col min="14090" max="14090" width="12" style="3" customWidth="1"/>
    <col min="14091" max="14091" width="10.28515625" style="3" bestFit="1" customWidth="1"/>
    <col min="14092" max="14092" width="13.5703125" style="3" customWidth="1"/>
    <col min="14093" max="14094" width="12" style="3" bestFit="1" customWidth="1"/>
    <col min="14095" max="14095" width="9.140625" style="3"/>
    <col min="14096" max="14097" width="12.85546875" style="3" bestFit="1" customWidth="1"/>
    <col min="14098" max="14336" width="9.140625" style="3"/>
    <col min="14337" max="14337" width="30.28515625" style="3" customWidth="1"/>
    <col min="14338" max="14338" width="14.28515625" style="3" customWidth="1"/>
    <col min="14339" max="14339" width="12" style="3" customWidth="1"/>
    <col min="14340" max="14340" width="11.85546875" style="3" customWidth="1"/>
    <col min="14341" max="14341" width="12.85546875" style="3" bestFit="1" customWidth="1"/>
    <col min="14342" max="14342" width="12.5703125" style="3" customWidth="1"/>
    <col min="14343" max="14343" width="11.42578125" style="3" bestFit="1" customWidth="1"/>
    <col min="14344" max="14344" width="13" style="3" customWidth="1"/>
    <col min="14345" max="14345" width="11.42578125" style="3" customWidth="1"/>
    <col min="14346" max="14346" width="12" style="3" customWidth="1"/>
    <col min="14347" max="14347" width="10.28515625" style="3" bestFit="1" customWidth="1"/>
    <col min="14348" max="14348" width="13.5703125" style="3" customWidth="1"/>
    <col min="14349" max="14350" width="12" style="3" bestFit="1" customWidth="1"/>
    <col min="14351" max="14351" width="9.140625" style="3"/>
    <col min="14352" max="14353" width="12.85546875" style="3" bestFit="1" customWidth="1"/>
    <col min="14354" max="14592" width="9.140625" style="3"/>
    <col min="14593" max="14593" width="30.28515625" style="3" customWidth="1"/>
    <col min="14594" max="14594" width="14.28515625" style="3" customWidth="1"/>
    <col min="14595" max="14595" width="12" style="3" customWidth="1"/>
    <col min="14596" max="14596" width="11.85546875" style="3" customWidth="1"/>
    <col min="14597" max="14597" width="12.85546875" style="3" bestFit="1" customWidth="1"/>
    <col min="14598" max="14598" width="12.5703125" style="3" customWidth="1"/>
    <col min="14599" max="14599" width="11.42578125" style="3" bestFit="1" customWidth="1"/>
    <col min="14600" max="14600" width="13" style="3" customWidth="1"/>
    <col min="14601" max="14601" width="11.42578125" style="3" customWidth="1"/>
    <col min="14602" max="14602" width="12" style="3" customWidth="1"/>
    <col min="14603" max="14603" width="10.28515625" style="3" bestFit="1" customWidth="1"/>
    <col min="14604" max="14604" width="13.5703125" style="3" customWidth="1"/>
    <col min="14605" max="14606" width="12" style="3" bestFit="1" customWidth="1"/>
    <col min="14607" max="14607" width="9.140625" style="3"/>
    <col min="14608" max="14609" width="12.85546875" style="3" bestFit="1" customWidth="1"/>
    <col min="14610" max="14848" width="9.140625" style="3"/>
    <col min="14849" max="14849" width="30.28515625" style="3" customWidth="1"/>
    <col min="14850" max="14850" width="14.28515625" style="3" customWidth="1"/>
    <col min="14851" max="14851" width="12" style="3" customWidth="1"/>
    <col min="14852" max="14852" width="11.85546875" style="3" customWidth="1"/>
    <col min="14853" max="14853" width="12.85546875" style="3" bestFit="1" customWidth="1"/>
    <col min="14854" max="14854" width="12.5703125" style="3" customWidth="1"/>
    <col min="14855" max="14855" width="11.42578125" style="3" bestFit="1" customWidth="1"/>
    <col min="14856" max="14856" width="13" style="3" customWidth="1"/>
    <col min="14857" max="14857" width="11.42578125" style="3" customWidth="1"/>
    <col min="14858" max="14858" width="12" style="3" customWidth="1"/>
    <col min="14859" max="14859" width="10.28515625" style="3" bestFit="1" customWidth="1"/>
    <col min="14860" max="14860" width="13.5703125" style="3" customWidth="1"/>
    <col min="14861" max="14862" width="12" style="3" bestFit="1" customWidth="1"/>
    <col min="14863" max="14863" width="9.140625" style="3"/>
    <col min="14864" max="14865" width="12.85546875" style="3" bestFit="1" customWidth="1"/>
    <col min="14866" max="15104" width="9.140625" style="3"/>
    <col min="15105" max="15105" width="30.28515625" style="3" customWidth="1"/>
    <col min="15106" max="15106" width="14.28515625" style="3" customWidth="1"/>
    <col min="15107" max="15107" width="12" style="3" customWidth="1"/>
    <col min="15108" max="15108" width="11.85546875" style="3" customWidth="1"/>
    <col min="15109" max="15109" width="12.85546875" style="3" bestFit="1" customWidth="1"/>
    <col min="15110" max="15110" width="12.5703125" style="3" customWidth="1"/>
    <col min="15111" max="15111" width="11.42578125" style="3" bestFit="1" customWidth="1"/>
    <col min="15112" max="15112" width="13" style="3" customWidth="1"/>
    <col min="15113" max="15113" width="11.42578125" style="3" customWidth="1"/>
    <col min="15114" max="15114" width="12" style="3" customWidth="1"/>
    <col min="15115" max="15115" width="10.28515625" style="3" bestFit="1" customWidth="1"/>
    <col min="15116" max="15116" width="13.5703125" style="3" customWidth="1"/>
    <col min="15117" max="15118" width="12" style="3" bestFit="1" customWidth="1"/>
    <col min="15119" max="15119" width="9.140625" style="3"/>
    <col min="15120" max="15121" width="12.85546875" style="3" bestFit="1" customWidth="1"/>
    <col min="15122" max="15360" width="9.140625" style="3"/>
    <col min="15361" max="15361" width="30.28515625" style="3" customWidth="1"/>
    <col min="15362" max="15362" width="14.28515625" style="3" customWidth="1"/>
    <col min="15363" max="15363" width="12" style="3" customWidth="1"/>
    <col min="15364" max="15364" width="11.85546875" style="3" customWidth="1"/>
    <col min="15365" max="15365" width="12.85546875" style="3" bestFit="1" customWidth="1"/>
    <col min="15366" max="15366" width="12.5703125" style="3" customWidth="1"/>
    <col min="15367" max="15367" width="11.42578125" style="3" bestFit="1" customWidth="1"/>
    <col min="15368" max="15368" width="13" style="3" customWidth="1"/>
    <col min="15369" max="15369" width="11.42578125" style="3" customWidth="1"/>
    <col min="15370" max="15370" width="12" style="3" customWidth="1"/>
    <col min="15371" max="15371" width="10.28515625" style="3" bestFit="1" customWidth="1"/>
    <col min="15372" max="15372" width="13.5703125" style="3" customWidth="1"/>
    <col min="15373" max="15374" width="12" style="3" bestFit="1" customWidth="1"/>
    <col min="15375" max="15375" width="9.140625" style="3"/>
    <col min="15376" max="15377" width="12.85546875" style="3" bestFit="1" customWidth="1"/>
    <col min="15378" max="15616" width="9.140625" style="3"/>
    <col min="15617" max="15617" width="30.28515625" style="3" customWidth="1"/>
    <col min="15618" max="15618" width="14.28515625" style="3" customWidth="1"/>
    <col min="15619" max="15619" width="12" style="3" customWidth="1"/>
    <col min="15620" max="15620" width="11.85546875" style="3" customWidth="1"/>
    <col min="15621" max="15621" width="12.85546875" style="3" bestFit="1" customWidth="1"/>
    <col min="15622" max="15622" width="12.5703125" style="3" customWidth="1"/>
    <col min="15623" max="15623" width="11.42578125" style="3" bestFit="1" customWidth="1"/>
    <col min="15624" max="15624" width="13" style="3" customWidth="1"/>
    <col min="15625" max="15625" width="11.42578125" style="3" customWidth="1"/>
    <col min="15626" max="15626" width="12" style="3" customWidth="1"/>
    <col min="15627" max="15627" width="10.28515625" style="3" bestFit="1" customWidth="1"/>
    <col min="15628" max="15628" width="13.5703125" style="3" customWidth="1"/>
    <col min="15629" max="15630" width="12" style="3" bestFit="1" customWidth="1"/>
    <col min="15631" max="15631" width="9.140625" style="3"/>
    <col min="15632" max="15633" width="12.85546875" style="3" bestFit="1" customWidth="1"/>
    <col min="15634" max="15872" width="9.140625" style="3"/>
    <col min="15873" max="15873" width="30.28515625" style="3" customWidth="1"/>
    <col min="15874" max="15874" width="14.28515625" style="3" customWidth="1"/>
    <col min="15875" max="15875" width="12" style="3" customWidth="1"/>
    <col min="15876" max="15876" width="11.85546875" style="3" customWidth="1"/>
    <col min="15877" max="15877" width="12.85546875" style="3" bestFit="1" customWidth="1"/>
    <col min="15878" max="15878" width="12.5703125" style="3" customWidth="1"/>
    <col min="15879" max="15879" width="11.42578125" style="3" bestFit="1" customWidth="1"/>
    <col min="15880" max="15880" width="13" style="3" customWidth="1"/>
    <col min="15881" max="15881" width="11.42578125" style="3" customWidth="1"/>
    <col min="15882" max="15882" width="12" style="3" customWidth="1"/>
    <col min="15883" max="15883" width="10.28515625" style="3" bestFit="1" customWidth="1"/>
    <col min="15884" max="15884" width="13.5703125" style="3" customWidth="1"/>
    <col min="15885" max="15886" width="12" style="3" bestFit="1" customWidth="1"/>
    <col min="15887" max="15887" width="9.140625" style="3"/>
    <col min="15888" max="15889" width="12.85546875" style="3" bestFit="1" customWidth="1"/>
    <col min="15890" max="16128" width="9.140625" style="3"/>
    <col min="16129" max="16129" width="30.28515625" style="3" customWidth="1"/>
    <col min="16130" max="16130" width="14.28515625" style="3" customWidth="1"/>
    <col min="16131" max="16131" width="12" style="3" customWidth="1"/>
    <col min="16132" max="16132" width="11.85546875" style="3" customWidth="1"/>
    <col min="16133" max="16133" width="12.85546875" style="3" bestFit="1" customWidth="1"/>
    <col min="16134" max="16134" width="12.5703125" style="3" customWidth="1"/>
    <col min="16135" max="16135" width="11.42578125" style="3" bestFit="1" customWidth="1"/>
    <col min="16136" max="16136" width="13" style="3" customWidth="1"/>
    <col min="16137" max="16137" width="11.42578125" style="3" customWidth="1"/>
    <col min="16138" max="16138" width="12" style="3" customWidth="1"/>
    <col min="16139" max="16139" width="10.28515625" style="3" bestFit="1" customWidth="1"/>
    <col min="16140" max="16140" width="13.5703125" style="3" customWidth="1"/>
    <col min="16141" max="16142" width="12" style="3" bestFit="1" customWidth="1"/>
    <col min="16143" max="16143" width="9.140625" style="3"/>
    <col min="16144" max="16145" width="12.85546875" style="3" bestFit="1" customWidth="1"/>
    <col min="16146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</row>
    <row r="4" spans="1:18" ht="12" x14ac:dyDescent="0.2">
      <c r="A4" s="7"/>
      <c r="B4" s="8"/>
      <c r="C4" s="8"/>
      <c r="D4" s="8"/>
      <c r="E4" s="9"/>
      <c r="F4" s="8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0"/>
      <c r="G5" s="12"/>
      <c r="H5" s="12"/>
      <c r="I5" s="11" t="s">
        <v>5</v>
      </c>
      <c r="J5" s="11"/>
      <c r="K5" s="11"/>
    </row>
    <row r="6" spans="1:18" x14ac:dyDescent="0.2">
      <c r="A6" s="10"/>
      <c r="B6" s="11" t="s">
        <v>6</v>
      </c>
      <c r="C6" s="11" t="s">
        <v>3</v>
      </c>
      <c r="D6" s="10"/>
      <c r="E6" s="10"/>
      <c r="F6" s="12" t="s">
        <v>7</v>
      </c>
      <c r="G6" s="12" t="s">
        <v>7</v>
      </c>
      <c r="H6" s="12"/>
      <c r="I6" s="11"/>
      <c r="J6" s="11"/>
      <c r="K6" s="11"/>
    </row>
    <row r="7" spans="1:18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2"/>
      <c r="K7" s="12"/>
    </row>
    <row r="8" spans="1:18" x14ac:dyDescent="0.2">
      <c r="A8" s="14" t="s">
        <v>15</v>
      </c>
      <c r="B8" s="15">
        <v>3688747.85</v>
      </c>
      <c r="C8" s="15">
        <v>3825180.4999999995</v>
      </c>
      <c r="D8" s="15">
        <v>3000</v>
      </c>
      <c r="E8" s="15">
        <v>36043783.089999996</v>
      </c>
      <c r="F8" s="15">
        <v>250000</v>
      </c>
      <c r="G8" s="15">
        <v>23278265.989999998</v>
      </c>
      <c r="H8" s="15">
        <f t="shared" ref="H8:H15" si="0">SUM(B8:G8)</f>
        <v>67088977.429999992</v>
      </c>
      <c r="I8" s="15"/>
      <c r="J8" s="15"/>
      <c r="K8" s="16"/>
    </row>
    <row r="9" spans="1:18" x14ac:dyDescent="0.2">
      <c r="A9" s="14" t="s">
        <v>16</v>
      </c>
      <c r="B9" s="17">
        <v>2882492.43</v>
      </c>
      <c r="C9" s="17"/>
      <c r="D9" s="17"/>
      <c r="E9" s="18"/>
      <c r="F9" s="17"/>
      <c r="G9" s="15"/>
      <c r="H9" s="15">
        <f t="shared" si="0"/>
        <v>2882492.43</v>
      </c>
      <c r="I9" s="15"/>
      <c r="J9" s="15"/>
      <c r="K9" s="15"/>
      <c r="R9" s="19"/>
    </row>
    <row r="10" spans="1:18" x14ac:dyDescent="0.2">
      <c r="A10" s="14" t="s">
        <v>17</v>
      </c>
      <c r="B10" s="15"/>
      <c r="C10" s="17"/>
      <c r="D10" s="17"/>
      <c r="E10" s="17"/>
      <c r="F10" s="18"/>
      <c r="G10" s="15"/>
      <c r="H10" s="15">
        <f t="shared" si="0"/>
        <v>0</v>
      </c>
      <c r="I10" s="15">
        <f>2383.44+76602.07</f>
        <v>78985.510000000009</v>
      </c>
      <c r="J10" s="15"/>
      <c r="K10" s="15"/>
      <c r="R10" s="19"/>
    </row>
    <row r="11" spans="1:18" x14ac:dyDescent="0.2">
      <c r="A11" s="14" t="s">
        <v>18</v>
      </c>
      <c r="B11" s="20">
        <f>-2802956.9+21372</f>
        <v>-2781584.9</v>
      </c>
      <c r="C11" s="15"/>
      <c r="D11" s="15"/>
      <c r="E11" s="18"/>
      <c r="F11" s="17"/>
      <c r="G11" s="15"/>
      <c r="H11" s="15">
        <f t="shared" si="0"/>
        <v>-2781584.9</v>
      </c>
      <c r="I11" s="15"/>
      <c r="J11" s="15"/>
      <c r="K11" s="15"/>
      <c r="R11" s="19"/>
    </row>
    <row r="12" spans="1:18" x14ac:dyDescent="0.2">
      <c r="A12" s="14" t="s">
        <v>19</v>
      </c>
      <c r="B12" s="17">
        <f>-B32</f>
        <v>-566283.22</v>
      </c>
      <c r="C12" s="15"/>
      <c r="D12" s="15"/>
      <c r="E12" s="15"/>
      <c r="F12" s="17"/>
      <c r="G12" s="15"/>
      <c r="H12" s="15">
        <f t="shared" si="0"/>
        <v>-566283.22</v>
      </c>
      <c r="I12" s="15"/>
      <c r="J12" s="15"/>
      <c r="K12" s="15"/>
      <c r="R12" s="19"/>
    </row>
    <row r="13" spans="1:18" x14ac:dyDescent="0.2">
      <c r="A13" s="14" t="s">
        <v>20</v>
      </c>
      <c r="B13" s="17">
        <v>-18113.919999999998</v>
      </c>
      <c r="C13" s="17"/>
      <c r="D13" s="17"/>
      <c r="E13" s="18"/>
      <c r="F13" s="17"/>
      <c r="G13" s="15"/>
      <c r="H13" s="15">
        <f t="shared" si="0"/>
        <v>-18113.919999999998</v>
      </c>
      <c r="I13" s="15"/>
      <c r="J13" s="15"/>
      <c r="K13" s="15"/>
    </row>
    <row r="14" spans="1:18" x14ac:dyDescent="0.2">
      <c r="A14" s="14" t="s">
        <v>21</v>
      </c>
      <c r="B14" s="15"/>
      <c r="C14" s="17"/>
      <c r="D14" s="17"/>
      <c r="E14" s="18"/>
      <c r="F14" s="17"/>
      <c r="G14" s="15">
        <v>250000</v>
      </c>
      <c r="H14" s="15">
        <f t="shared" si="0"/>
        <v>250000</v>
      </c>
      <c r="I14" s="15"/>
      <c r="J14" s="15"/>
      <c r="K14" s="15"/>
    </row>
    <row r="15" spans="1:18" ht="12" thickBot="1" x14ac:dyDescent="0.25">
      <c r="A15" s="21" t="s">
        <v>22</v>
      </c>
      <c r="B15" s="15">
        <v>-250000</v>
      </c>
      <c r="C15" s="22"/>
      <c r="D15" s="23"/>
      <c r="E15" s="15"/>
      <c r="F15" s="24"/>
      <c r="G15" s="15"/>
      <c r="H15" s="15">
        <f t="shared" si="0"/>
        <v>-250000</v>
      </c>
      <c r="I15" s="15"/>
      <c r="J15" s="15"/>
      <c r="K15" s="15"/>
    </row>
    <row r="16" spans="1:18" ht="12" thickBot="1" x14ac:dyDescent="0.25">
      <c r="A16" s="14" t="s">
        <v>23</v>
      </c>
      <c r="B16" s="25">
        <f t="shared" ref="B16:I16" si="1">SUM(B8:B15)</f>
        <v>2955258.24</v>
      </c>
      <c r="C16" s="25">
        <f t="shared" si="1"/>
        <v>3825180.4999999995</v>
      </c>
      <c r="D16" s="25">
        <f t="shared" si="1"/>
        <v>3000</v>
      </c>
      <c r="E16" s="25">
        <f t="shared" si="1"/>
        <v>36043783.089999996</v>
      </c>
      <c r="F16" s="25">
        <f t="shared" si="1"/>
        <v>250000</v>
      </c>
      <c r="G16" s="25">
        <f t="shared" si="1"/>
        <v>23528265.989999998</v>
      </c>
      <c r="H16" s="25">
        <f t="shared" si="1"/>
        <v>66605487.819999993</v>
      </c>
      <c r="I16" s="25">
        <f t="shared" si="1"/>
        <v>78985.510000000009</v>
      </c>
      <c r="J16" s="15"/>
      <c r="K16" s="15"/>
    </row>
    <row r="17" spans="1:11" ht="12" thickTop="1" x14ac:dyDescent="0.2">
      <c r="B17" s="17"/>
      <c r="C17" s="17"/>
      <c r="D17" s="17"/>
      <c r="F17" s="17"/>
      <c r="G17" s="18"/>
      <c r="H17" s="18"/>
      <c r="I17" s="16"/>
      <c r="J17" s="16"/>
      <c r="K17" s="15"/>
    </row>
    <row r="18" spans="1:11" x14ac:dyDescent="0.2">
      <c r="A18" s="3" t="s">
        <v>24</v>
      </c>
      <c r="C18" s="17"/>
      <c r="D18" s="17"/>
      <c r="F18" s="18"/>
      <c r="G18" s="18"/>
      <c r="H18" s="18"/>
      <c r="I18" s="16"/>
      <c r="J18" s="16"/>
      <c r="K18" s="17"/>
    </row>
    <row r="19" spans="1:11" x14ac:dyDescent="0.2">
      <c r="A19" s="3" t="s">
        <v>25</v>
      </c>
      <c r="B19" s="26"/>
      <c r="C19" s="17"/>
      <c r="D19" s="17"/>
      <c r="F19" s="18"/>
      <c r="G19" s="18"/>
      <c r="H19" s="18"/>
      <c r="I19" s="18"/>
      <c r="J19" s="18"/>
      <c r="K19" s="17"/>
    </row>
    <row r="20" spans="1:11" x14ac:dyDescent="0.2">
      <c r="A20" s="3" t="s">
        <v>26</v>
      </c>
      <c r="B20" s="27">
        <f>220161.54+226206.04</f>
        <v>446367.58</v>
      </c>
      <c r="C20" s="17"/>
      <c r="D20" s="17"/>
      <c r="F20" s="18"/>
      <c r="G20" s="18"/>
      <c r="H20" s="18"/>
      <c r="I20" s="18"/>
      <c r="J20" s="18"/>
      <c r="K20" s="17"/>
    </row>
    <row r="21" spans="1:11" x14ac:dyDescent="0.2">
      <c r="A21" s="3" t="s">
        <v>27</v>
      </c>
      <c r="B21" s="18">
        <f>36156.01+37224.4</f>
        <v>73380.41</v>
      </c>
      <c r="C21" s="17"/>
      <c r="D21" s="17"/>
      <c r="F21" s="18"/>
      <c r="G21" s="18"/>
      <c r="H21" s="18"/>
      <c r="I21" s="18"/>
      <c r="J21" s="18"/>
      <c r="K21" s="17"/>
    </row>
    <row r="22" spans="1:11" x14ac:dyDescent="0.2">
      <c r="A22" s="3" t="s">
        <v>28</v>
      </c>
      <c r="B22" s="18">
        <f>15156.27+15136.27</f>
        <v>30292.54</v>
      </c>
      <c r="C22" s="17"/>
      <c r="D22" s="17"/>
      <c r="F22" s="18"/>
      <c r="G22" s="18"/>
      <c r="H22" s="18"/>
      <c r="I22" s="18"/>
      <c r="J22" s="18"/>
      <c r="K22" s="17"/>
    </row>
    <row r="23" spans="1:11" x14ac:dyDescent="0.2">
      <c r="A23" s="3" t="s">
        <v>29</v>
      </c>
      <c r="B23" s="18">
        <f>4960.91+4945.03</f>
        <v>9905.9399999999987</v>
      </c>
      <c r="C23" s="17"/>
      <c r="D23" s="17"/>
      <c r="F23" s="18"/>
      <c r="G23" s="18"/>
      <c r="H23" s="18"/>
      <c r="I23" s="18"/>
      <c r="J23" s="18"/>
      <c r="K23" s="17"/>
    </row>
    <row r="24" spans="1:11" hidden="1" x14ac:dyDescent="0.2">
      <c r="A24" s="3" t="s">
        <v>30</v>
      </c>
      <c r="B24" s="18"/>
      <c r="C24" s="17"/>
      <c r="D24" s="17"/>
      <c r="F24" s="18"/>
      <c r="G24" s="18"/>
      <c r="H24" s="18"/>
      <c r="I24" s="18"/>
      <c r="J24" s="18"/>
      <c r="K24" s="17"/>
    </row>
    <row r="25" spans="1:11" hidden="1" x14ac:dyDescent="0.2">
      <c r="A25" s="3" t="s">
        <v>31</v>
      </c>
      <c r="B25" s="18"/>
      <c r="C25" s="17"/>
      <c r="D25" s="17"/>
      <c r="F25" s="18"/>
      <c r="G25" s="18"/>
      <c r="H25" s="18"/>
      <c r="I25" s="18"/>
      <c r="J25" s="18"/>
      <c r="K25" s="17"/>
    </row>
    <row r="26" spans="1:11" hidden="1" x14ac:dyDescent="0.2">
      <c r="A26" s="3" t="s">
        <v>32</v>
      </c>
      <c r="B26" s="18"/>
      <c r="C26" s="17"/>
      <c r="D26" s="17"/>
      <c r="F26" s="18"/>
      <c r="G26" s="18"/>
      <c r="H26" s="18"/>
      <c r="I26" s="18"/>
      <c r="J26" s="18"/>
      <c r="K26" s="17"/>
    </row>
    <row r="27" spans="1:11" hidden="1" x14ac:dyDescent="0.2">
      <c r="A27" s="3" t="s">
        <v>33</v>
      </c>
      <c r="B27" s="18"/>
      <c r="C27" s="17"/>
      <c r="D27" s="17"/>
      <c r="F27" s="18"/>
      <c r="G27" s="18"/>
      <c r="H27" s="18"/>
      <c r="I27" s="18"/>
      <c r="J27" s="18"/>
      <c r="K27" s="17"/>
    </row>
    <row r="28" spans="1:11" x14ac:dyDescent="0.2">
      <c r="A28" s="3" t="s">
        <v>34</v>
      </c>
      <c r="B28" s="18">
        <v>1798.39</v>
      </c>
      <c r="C28" s="17"/>
      <c r="D28" s="17"/>
      <c r="F28" s="18"/>
      <c r="G28" s="18"/>
      <c r="H28" s="18"/>
      <c r="I28" s="18"/>
      <c r="J28" s="18"/>
      <c r="K28" s="17"/>
    </row>
    <row r="29" spans="1:11" hidden="1" x14ac:dyDescent="0.2">
      <c r="A29" s="3" t="s">
        <v>33</v>
      </c>
      <c r="B29" s="18"/>
      <c r="C29" s="17"/>
      <c r="D29" s="17"/>
      <c r="F29" s="18"/>
      <c r="G29" s="18"/>
      <c r="H29" s="18"/>
      <c r="I29" s="18"/>
      <c r="J29" s="18"/>
      <c r="K29" s="17"/>
    </row>
    <row r="30" spans="1:11" hidden="1" x14ac:dyDescent="0.2">
      <c r="A30" s="3" t="s">
        <v>35</v>
      </c>
      <c r="B30" s="18"/>
      <c r="C30" s="17"/>
      <c r="D30" s="17"/>
      <c r="F30" s="18"/>
      <c r="G30" s="18"/>
      <c r="H30" s="18"/>
      <c r="I30" s="18"/>
      <c r="J30" s="18"/>
      <c r="K30" s="17"/>
    </row>
    <row r="31" spans="1:11" x14ac:dyDescent="0.2">
      <c r="A31" s="3" t="s">
        <v>36</v>
      </c>
      <c r="B31" s="28">
        <f>4498.46+39.9</f>
        <v>4538.3599999999997</v>
      </c>
      <c r="C31" s="17"/>
      <c r="D31" s="17"/>
      <c r="F31" s="18"/>
      <c r="G31" s="18"/>
      <c r="H31" s="18"/>
      <c r="I31" s="18"/>
      <c r="J31" s="18"/>
      <c r="K31" s="17"/>
    </row>
    <row r="32" spans="1:11" ht="12" thickBot="1" x14ac:dyDescent="0.25">
      <c r="A32" s="29"/>
      <c r="B32" s="30">
        <f>SUM(B20:B31)</f>
        <v>566283.22</v>
      </c>
      <c r="C32" s="17"/>
      <c r="D32" s="17"/>
      <c r="F32" s="18"/>
      <c r="G32" s="18"/>
      <c r="H32" s="18"/>
      <c r="I32" s="18"/>
      <c r="J32" s="18"/>
      <c r="K32" s="17"/>
    </row>
    <row r="33" spans="1:11" ht="12" thickTop="1" x14ac:dyDescent="0.2">
      <c r="A33" s="29"/>
      <c r="B33" s="31"/>
      <c r="C33" s="17"/>
      <c r="D33" s="17"/>
      <c r="F33" s="18"/>
      <c r="G33" s="18"/>
      <c r="H33" s="18"/>
      <c r="I33" s="18"/>
      <c r="J33" s="18"/>
      <c r="K33" s="17"/>
    </row>
    <row r="34" spans="1:11" x14ac:dyDescent="0.2">
      <c r="A34" s="3" t="s">
        <v>37</v>
      </c>
      <c r="B34" s="31"/>
      <c r="C34" s="17"/>
      <c r="D34" s="17"/>
      <c r="F34" s="18"/>
      <c r="G34" s="18"/>
      <c r="H34" s="18"/>
      <c r="I34" s="18"/>
      <c r="J34" s="18"/>
      <c r="K34" s="17"/>
    </row>
    <row r="35" spans="1:11" x14ac:dyDescent="0.2">
      <c r="B35" s="31"/>
      <c r="C35" s="17"/>
      <c r="D35" s="17"/>
      <c r="F35" s="18"/>
      <c r="G35" s="18"/>
      <c r="H35" s="18"/>
      <c r="I35" s="18"/>
      <c r="J35" s="18"/>
      <c r="K35" s="17"/>
    </row>
    <row r="36" spans="1:11" x14ac:dyDescent="0.2">
      <c r="B36" s="31"/>
      <c r="C36" s="17"/>
      <c r="D36" s="17"/>
      <c r="F36" s="18"/>
      <c r="G36" s="18"/>
      <c r="H36" s="18"/>
      <c r="I36" s="18"/>
      <c r="J36" s="18"/>
      <c r="K36" s="17"/>
    </row>
    <row r="37" spans="1:11" x14ac:dyDescent="0.2">
      <c r="B37" s="31"/>
      <c r="C37" s="17"/>
      <c r="D37" s="17"/>
      <c r="F37" s="18"/>
      <c r="G37" s="18"/>
      <c r="H37" s="18"/>
      <c r="I37" s="18"/>
      <c r="J37" s="18"/>
      <c r="K37" s="17"/>
    </row>
    <row r="38" spans="1:11" x14ac:dyDescent="0.2">
      <c r="B38" s="31"/>
      <c r="C38" s="17"/>
      <c r="D38" s="17"/>
      <c r="F38" s="18"/>
      <c r="G38" s="18"/>
      <c r="H38" s="18"/>
      <c r="I38" s="18"/>
      <c r="J38" s="18"/>
      <c r="K38" s="17"/>
    </row>
    <row r="39" spans="1:11" x14ac:dyDescent="0.2">
      <c r="B39" s="31"/>
      <c r="C39" s="17"/>
      <c r="D39" s="17"/>
      <c r="F39" s="18"/>
      <c r="G39" s="18"/>
      <c r="H39" s="18"/>
      <c r="I39" s="18"/>
      <c r="J39" s="18"/>
      <c r="K39" s="17"/>
    </row>
    <row r="40" spans="1:11" x14ac:dyDescent="0.2">
      <c r="B40" s="31"/>
      <c r="C40" s="17"/>
      <c r="D40" s="17"/>
      <c r="F40" s="18"/>
      <c r="G40" s="18"/>
      <c r="H40" s="18"/>
      <c r="I40" s="18"/>
      <c r="J40" s="18"/>
      <c r="K40" s="17"/>
    </row>
    <row r="41" spans="1:11" x14ac:dyDescent="0.2">
      <c r="B41" s="31"/>
      <c r="C41" s="17"/>
      <c r="D41" s="17"/>
      <c r="F41" s="18"/>
      <c r="G41" s="18"/>
      <c r="H41" s="18"/>
      <c r="I41" s="18"/>
      <c r="J41" s="18"/>
      <c r="K41" s="17"/>
    </row>
    <row r="42" spans="1:11" x14ac:dyDescent="0.2">
      <c r="B42" s="31"/>
      <c r="C42" s="17"/>
      <c r="D42" s="17"/>
      <c r="F42" s="18"/>
      <c r="G42" s="18"/>
      <c r="H42" s="18"/>
      <c r="I42" s="18"/>
      <c r="J42" s="18"/>
      <c r="K42" s="17"/>
    </row>
    <row r="43" spans="1:11" x14ac:dyDescent="0.2">
      <c r="B43" s="31"/>
      <c r="C43" s="17"/>
      <c r="D43" s="17"/>
      <c r="F43" s="18"/>
      <c r="G43" s="18"/>
      <c r="H43" s="18"/>
      <c r="I43" s="18"/>
      <c r="J43" s="18"/>
      <c r="K43" s="17"/>
    </row>
    <row r="44" spans="1:11" x14ac:dyDescent="0.2">
      <c r="B44" s="31"/>
      <c r="C44" s="17"/>
      <c r="D44" s="17"/>
      <c r="F44" s="18"/>
      <c r="G44" s="18"/>
      <c r="H44" s="18"/>
      <c r="I44" s="18"/>
      <c r="J44" s="18"/>
      <c r="K44" s="17"/>
    </row>
    <row r="45" spans="1:11" x14ac:dyDescent="0.2">
      <c r="B45" s="31"/>
      <c r="C45" s="17"/>
      <c r="D45" s="17"/>
      <c r="F45" s="18"/>
      <c r="G45" s="18"/>
      <c r="H45" s="18"/>
      <c r="I45" s="18"/>
      <c r="J45" s="18"/>
      <c r="K45" s="17"/>
    </row>
    <row r="46" spans="1:11" x14ac:dyDescent="0.2">
      <c r="B46" s="31"/>
      <c r="C46" s="17"/>
      <c r="D46" s="17"/>
      <c r="F46" s="18"/>
      <c r="G46" s="18"/>
      <c r="H46" s="18"/>
      <c r="I46" s="18"/>
      <c r="J46" s="18"/>
      <c r="K46" s="17"/>
    </row>
    <row r="47" spans="1:11" x14ac:dyDescent="0.2">
      <c r="B47" s="31"/>
      <c r="C47" s="17"/>
      <c r="D47" s="17"/>
      <c r="F47" s="18"/>
      <c r="G47" s="18"/>
      <c r="H47" s="18"/>
      <c r="I47" s="18"/>
      <c r="J47" s="18"/>
      <c r="K47" s="17"/>
    </row>
    <row r="48" spans="1:11" x14ac:dyDescent="0.2">
      <c r="B48" s="31"/>
      <c r="C48" s="17"/>
      <c r="D48" s="17"/>
      <c r="F48" s="18"/>
      <c r="G48" s="18"/>
      <c r="H48" s="18"/>
      <c r="I48" s="18"/>
      <c r="J48" s="18"/>
      <c r="K48" s="17"/>
    </row>
    <row r="49" spans="2:11" x14ac:dyDescent="0.2">
      <c r="B49" s="31"/>
      <c r="C49" s="17"/>
      <c r="D49" s="17"/>
      <c r="F49" s="18"/>
      <c r="G49" s="18"/>
      <c r="H49" s="18"/>
      <c r="I49" s="18"/>
      <c r="J49" s="18"/>
      <c r="K49" s="17"/>
    </row>
    <row r="50" spans="2:11" x14ac:dyDescent="0.2">
      <c r="B50" s="31"/>
      <c r="C50" s="17"/>
      <c r="D50" s="17"/>
      <c r="F50" s="18"/>
      <c r="G50" s="18"/>
      <c r="H50" s="18"/>
      <c r="I50" s="18"/>
      <c r="J50" s="18"/>
      <c r="K50" s="17"/>
    </row>
    <row r="51" spans="2:11" x14ac:dyDescent="0.2">
      <c r="B51" s="31"/>
      <c r="C51" s="17"/>
      <c r="D51" s="17"/>
      <c r="F51" s="18"/>
      <c r="G51" s="18"/>
      <c r="H51" s="18"/>
      <c r="I51" s="18"/>
      <c r="J51" s="18"/>
      <c r="K51" s="17"/>
    </row>
    <row r="52" spans="2:11" x14ac:dyDescent="0.2">
      <c r="B52" s="31"/>
      <c r="C52" s="17"/>
      <c r="D52" s="17"/>
      <c r="F52" s="18"/>
      <c r="G52" s="18"/>
      <c r="H52" s="18"/>
      <c r="I52" s="18"/>
      <c r="J52" s="18"/>
      <c r="K52" s="17"/>
    </row>
    <row r="53" spans="2:11" x14ac:dyDescent="0.2">
      <c r="B53" s="31"/>
      <c r="C53" s="17"/>
      <c r="D53" s="17"/>
      <c r="F53" s="18"/>
      <c r="G53" s="18"/>
      <c r="H53" s="18"/>
      <c r="I53" s="18"/>
      <c r="J53" s="18"/>
      <c r="K53" s="17"/>
    </row>
    <row r="54" spans="2:11" x14ac:dyDescent="0.2">
      <c r="B54" s="31"/>
      <c r="C54" s="17"/>
      <c r="D54" s="17"/>
      <c r="F54" s="18"/>
      <c r="G54" s="18"/>
      <c r="H54" s="18"/>
      <c r="I54" s="18"/>
      <c r="J54" s="18"/>
      <c r="K54" s="17"/>
    </row>
    <row r="55" spans="2:11" x14ac:dyDescent="0.2">
      <c r="B55" s="31"/>
      <c r="C55" s="17"/>
      <c r="D55" s="17"/>
      <c r="F55" s="18"/>
      <c r="G55" s="18"/>
      <c r="H55" s="18"/>
      <c r="I55" s="18"/>
      <c r="J55" s="18"/>
      <c r="K55" s="17"/>
    </row>
    <row r="56" spans="2:11" x14ac:dyDescent="0.2">
      <c r="B56" s="31"/>
      <c r="C56" s="17"/>
      <c r="D56" s="17"/>
      <c r="F56" s="18"/>
      <c r="G56" s="18"/>
      <c r="H56" s="18"/>
      <c r="I56" s="18"/>
      <c r="J56" s="18"/>
      <c r="K56" s="17"/>
    </row>
    <row r="57" spans="2:11" x14ac:dyDescent="0.2">
      <c r="B57" s="31"/>
      <c r="C57" s="17"/>
      <c r="D57" s="17"/>
      <c r="F57" s="18"/>
      <c r="G57" s="18"/>
      <c r="H57" s="18"/>
      <c r="I57" s="18"/>
      <c r="J57" s="18"/>
      <c r="K57" s="17"/>
    </row>
    <row r="58" spans="2:11" x14ac:dyDescent="0.2">
      <c r="B58" s="31"/>
      <c r="C58" s="17"/>
      <c r="D58" s="17"/>
      <c r="F58" s="18"/>
      <c r="G58" s="18"/>
      <c r="H58" s="18"/>
      <c r="I58" s="18"/>
      <c r="J58" s="18"/>
      <c r="K58" s="17"/>
    </row>
    <row r="59" spans="2:11" x14ac:dyDescent="0.2">
      <c r="B59" s="31"/>
      <c r="C59" s="17"/>
      <c r="D59" s="17"/>
      <c r="F59" s="18"/>
      <c r="G59" s="18"/>
      <c r="H59" s="18"/>
      <c r="I59" s="18"/>
      <c r="J59" s="18"/>
      <c r="K59" s="17"/>
    </row>
    <row r="60" spans="2:11" x14ac:dyDescent="0.2">
      <c r="B60" s="31"/>
      <c r="C60" s="17"/>
      <c r="D60" s="17"/>
      <c r="F60" s="18"/>
      <c r="G60" s="18"/>
      <c r="H60" s="18"/>
      <c r="I60" s="18"/>
      <c r="J60" s="18"/>
      <c r="K60" s="17"/>
    </row>
    <row r="61" spans="2:11" x14ac:dyDescent="0.2">
      <c r="B61" s="31"/>
      <c r="C61" s="17"/>
      <c r="D61" s="17"/>
      <c r="F61" s="18"/>
      <c r="G61" s="18"/>
      <c r="H61" s="18"/>
      <c r="I61" s="18"/>
      <c r="J61" s="18"/>
      <c r="K61" s="17"/>
    </row>
    <row r="62" spans="2:11" x14ac:dyDescent="0.2">
      <c r="B62" s="31"/>
      <c r="C62" s="17"/>
      <c r="D62" s="17"/>
      <c r="F62" s="18"/>
      <c r="G62" s="18"/>
      <c r="H62" s="18"/>
      <c r="I62" s="18"/>
      <c r="J62" s="18"/>
      <c r="K62" s="17"/>
    </row>
    <row r="63" spans="2:11" x14ac:dyDescent="0.2">
      <c r="B63" s="31"/>
      <c r="C63" s="17"/>
      <c r="D63" s="17"/>
      <c r="F63" s="18"/>
      <c r="G63" s="18"/>
      <c r="H63" s="18"/>
      <c r="I63" s="18"/>
      <c r="J63" s="18"/>
      <c r="K63" s="17"/>
    </row>
    <row r="64" spans="2:11" x14ac:dyDescent="0.2">
      <c r="B64" s="31"/>
      <c r="C64" s="17"/>
      <c r="D64" s="17"/>
      <c r="F64" s="18"/>
      <c r="G64" s="18"/>
      <c r="H64" s="18"/>
      <c r="I64" s="18"/>
      <c r="J64" s="18"/>
      <c r="K64" s="17"/>
    </row>
    <row r="65" spans="2:11" x14ac:dyDescent="0.2">
      <c r="B65" s="31"/>
      <c r="C65" s="17"/>
      <c r="D65" s="17"/>
      <c r="F65" s="18"/>
      <c r="G65" s="18"/>
      <c r="H65" s="18"/>
      <c r="I65" s="18"/>
      <c r="J65" s="18"/>
      <c r="K65" s="17"/>
    </row>
    <row r="66" spans="2:11" x14ac:dyDescent="0.2">
      <c r="B66" s="31"/>
      <c r="C66" s="17"/>
      <c r="D66" s="17"/>
      <c r="F66" s="18"/>
      <c r="G66" s="18"/>
      <c r="H66" s="18"/>
      <c r="I66" s="18"/>
      <c r="J66" s="18"/>
      <c r="K66" s="17"/>
    </row>
    <row r="67" spans="2:11" x14ac:dyDescent="0.2">
      <c r="B67" s="31"/>
      <c r="C67" s="17"/>
      <c r="D67" s="17"/>
      <c r="F67" s="18"/>
      <c r="G67" s="18"/>
      <c r="H67" s="18"/>
      <c r="I67" s="18"/>
      <c r="J67" s="18"/>
      <c r="K67" s="17"/>
    </row>
    <row r="68" spans="2:11" x14ac:dyDescent="0.2">
      <c r="B68" s="31"/>
      <c r="C68" s="17"/>
      <c r="D68" s="17"/>
      <c r="F68" s="18"/>
      <c r="G68" s="18"/>
      <c r="H68" s="18"/>
      <c r="I68" s="18"/>
      <c r="J68" s="18"/>
      <c r="K68" s="17"/>
    </row>
    <row r="69" spans="2:11" x14ac:dyDescent="0.2">
      <c r="B69" s="31"/>
      <c r="C69" s="17"/>
      <c r="D69" s="17"/>
      <c r="F69" s="18"/>
      <c r="G69" s="18"/>
      <c r="H69" s="18"/>
      <c r="I69" s="18"/>
      <c r="J69" s="18"/>
      <c r="K69" s="17"/>
    </row>
    <row r="70" spans="2:11" x14ac:dyDescent="0.2">
      <c r="B70" s="31"/>
      <c r="C70" s="17"/>
      <c r="D70" s="17"/>
      <c r="F70" s="18"/>
      <c r="G70" s="18"/>
      <c r="H70" s="18"/>
      <c r="I70" s="18"/>
      <c r="J70" s="18"/>
      <c r="K70" s="17"/>
    </row>
    <row r="71" spans="2:11" x14ac:dyDescent="0.2">
      <c r="B71" s="31"/>
      <c r="C71" s="17"/>
      <c r="D71" s="17"/>
      <c r="F71" s="18"/>
      <c r="G71" s="18"/>
      <c r="H71" s="18"/>
      <c r="I71" s="18"/>
      <c r="J71" s="18"/>
      <c r="K71" s="17"/>
    </row>
    <row r="72" spans="2:11" x14ac:dyDescent="0.2">
      <c r="B72" s="31"/>
      <c r="C72" s="17"/>
      <c r="D72" s="17"/>
      <c r="F72" s="18"/>
      <c r="G72" s="18"/>
      <c r="H72" s="18"/>
      <c r="I72" s="18"/>
      <c r="J72" s="18"/>
      <c r="K72" s="17"/>
    </row>
    <row r="73" spans="2:11" x14ac:dyDescent="0.2">
      <c r="B73" s="31"/>
      <c r="C73" s="17"/>
      <c r="D73" s="17"/>
      <c r="F73" s="18"/>
      <c r="G73" s="18"/>
      <c r="H73" s="18"/>
      <c r="I73" s="18"/>
      <c r="J73" s="18"/>
      <c r="K73" s="17"/>
    </row>
    <row r="74" spans="2:11" x14ac:dyDescent="0.2">
      <c r="B74" s="31"/>
      <c r="C74" s="17"/>
      <c r="D74" s="17"/>
      <c r="F74" s="18"/>
      <c r="G74" s="18"/>
      <c r="H74" s="18"/>
      <c r="I74" s="18"/>
      <c r="J74" s="18"/>
      <c r="K74" s="17"/>
    </row>
    <row r="75" spans="2:11" x14ac:dyDescent="0.2">
      <c r="B75" s="31"/>
      <c r="C75" s="17"/>
      <c r="D75" s="17"/>
      <c r="F75" s="18"/>
      <c r="G75" s="18"/>
      <c r="H75" s="18"/>
      <c r="I75" s="18"/>
      <c r="J75" s="18"/>
      <c r="K75" s="17"/>
    </row>
    <row r="76" spans="2:11" x14ac:dyDescent="0.2">
      <c r="B76" s="31"/>
      <c r="C76" s="17"/>
      <c r="D76" s="17"/>
      <c r="F76" s="18"/>
      <c r="G76" s="18"/>
      <c r="H76" s="18"/>
      <c r="I76" s="18"/>
      <c r="J76" s="18"/>
      <c r="K76" s="17"/>
    </row>
    <row r="77" spans="2:11" x14ac:dyDescent="0.2">
      <c r="B77" s="31"/>
      <c r="C77" s="17"/>
      <c r="D77" s="17"/>
      <c r="F77" s="18"/>
      <c r="G77" s="18"/>
      <c r="H77" s="18"/>
      <c r="I77" s="18"/>
      <c r="J77" s="18"/>
      <c r="K77" s="17"/>
    </row>
    <row r="78" spans="2:11" x14ac:dyDescent="0.2">
      <c r="B78" s="31"/>
      <c r="C78" s="17"/>
      <c r="D78" s="17"/>
      <c r="F78" s="18"/>
      <c r="G78" s="18"/>
      <c r="H78" s="18"/>
      <c r="I78" s="18"/>
      <c r="J78" s="18"/>
      <c r="K78" s="17"/>
    </row>
    <row r="79" spans="2:11" x14ac:dyDescent="0.2">
      <c r="B79" s="31"/>
      <c r="C79" s="17"/>
      <c r="D79" s="17"/>
      <c r="F79" s="18"/>
      <c r="G79" s="18"/>
      <c r="H79" s="18"/>
      <c r="I79" s="18"/>
      <c r="J79" s="18"/>
      <c r="K79" s="17"/>
    </row>
    <row r="80" spans="2:11" x14ac:dyDescent="0.2">
      <c r="B80" s="31"/>
      <c r="C80" s="17"/>
      <c r="D80" s="17"/>
      <c r="F80" s="18"/>
      <c r="G80" s="18"/>
      <c r="H80" s="18"/>
      <c r="I80" s="18"/>
      <c r="J80" s="18"/>
      <c r="K80" s="17"/>
    </row>
    <row r="81" spans="1:17" x14ac:dyDescent="0.2">
      <c r="B81" s="18"/>
      <c r="C81" s="32"/>
      <c r="E81" s="32"/>
      <c r="F81" s="18"/>
      <c r="G81" s="26"/>
      <c r="H81" s="33"/>
      <c r="I81" s="33"/>
      <c r="J81" s="33"/>
      <c r="K81" s="34"/>
    </row>
    <row r="82" spans="1:17" x14ac:dyDescent="0.2">
      <c r="B82" s="18"/>
      <c r="C82" s="32"/>
      <c r="E82" s="32"/>
      <c r="F82" s="18"/>
      <c r="G82" s="26"/>
      <c r="H82" s="33"/>
      <c r="I82" s="33"/>
      <c r="J82" s="33"/>
      <c r="K82" s="34"/>
    </row>
    <row r="83" spans="1:17" x14ac:dyDescent="0.2">
      <c r="B83" s="18"/>
      <c r="C83" s="32"/>
      <c r="E83" s="32"/>
      <c r="F83" s="18"/>
      <c r="G83" s="26"/>
      <c r="H83" s="33"/>
      <c r="I83" s="33"/>
      <c r="J83" s="33"/>
      <c r="K83" s="34"/>
    </row>
    <row r="84" spans="1:17" x14ac:dyDescent="0.2">
      <c r="B84" s="18"/>
      <c r="C84" s="32"/>
      <c r="E84" s="32"/>
      <c r="F84" s="18"/>
      <c r="G84" s="26"/>
      <c r="H84" s="33"/>
      <c r="I84" s="33"/>
      <c r="J84" s="33"/>
      <c r="K84" s="34"/>
    </row>
    <row r="85" spans="1:17" x14ac:dyDescent="0.2">
      <c r="B85" s="18"/>
      <c r="C85" s="32"/>
      <c r="E85" s="32"/>
      <c r="F85" s="18"/>
      <c r="G85" s="26"/>
      <c r="H85" s="33"/>
      <c r="I85" s="33"/>
      <c r="J85" s="33"/>
      <c r="K85" s="34"/>
    </row>
    <row r="86" spans="1:17" x14ac:dyDescent="0.2">
      <c r="B86" s="18"/>
      <c r="C86" s="32"/>
      <c r="E86" s="32"/>
      <c r="F86" s="18"/>
      <c r="G86" s="26"/>
      <c r="H86" s="33"/>
      <c r="I86" s="33"/>
      <c r="J86" s="33"/>
      <c r="K86" s="34"/>
    </row>
    <row r="87" spans="1:17" ht="12" x14ac:dyDescent="0.2">
      <c r="A87" s="35" t="s">
        <v>0</v>
      </c>
      <c r="B87" s="35"/>
      <c r="C87" s="35"/>
      <c r="D87" s="35"/>
      <c r="E87" s="35"/>
      <c r="F87" s="35"/>
      <c r="G87" s="35"/>
      <c r="H87" s="35"/>
      <c r="I87" s="2"/>
      <c r="J87" s="2"/>
      <c r="K87" s="2"/>
    </row>
    <row r="88" spans="1:17" ht="12" x14ac:dyDescent="0.2">
      <c r="A88" s="35" t="s">
        <v>1</v>
      </c>
      <c r="B88" s="35"/>
      <c r="C88" s="35"/>
      <c r="D88" s="35"/>
      <c r="E88" s="35"/>
      <c r="F88" s="35"/>
      <c r="G88" s="35"/>
      <c r="H88" s="35"/>
      <c r="I88" s="2"/>
      <c r="J88" s="2"/>
      <c r="K88" s="2"/>
    </row>
    <row r="89" spans="1:17" ht="12" customHeight="1" x14ac:dyDescent="0.2">
      <c r="A89" s="36" t="s">
        <v>2</v>
      </c>
      <c r="B89" s="36"/>
      <c r="C89" s="36"/>
      <c r="D89" s="36"/>
      <c r="E89" s="36"/>
      <c r="F89" s="36"/>
      <c r="G89" s="36"/>
      <c r="H89" s="36"/>
      <c r="I89" s="6"/>
      <c r="J89" s="6"/>
      <c r="K89" s="6"/>
    </row>
    <row r="90" spans="1:17" ht="12" x14ac:dyDescent="0.2">
      <c r="A90" s="37"/>
      <c r="B90" s="38"/>
      <c r="C90" s="39"/>
      <c r="D90" s="40"/>
      <c r="E90" s="39"/>
      <c r="F90" s="38"/>
      <c r="G90" s="41"/>
      <c r="H90" s="42"/>
      <c r="I90" s="33"/>
      <c r="J90" s="33"/>
      <c r="K90" s="34"/>
    </row>
    <row r="91" spans="1:17" ht="12" x14ac:dyDescent="0.2">
      <c r="A91" s="40"/>
      <c r="B91" s="38"/>
      <c r="C91" s="39"/>
      <c r="D91" s="40"/>
      <c r="E91" s="39"/>
      <c r="F91" s="38"/>
      <c r="G91" s="41"/>
      <c r="H91" s="42"/>
      <c r="I91" s="33"/>
      <c r="J91" s="33"/>
      <c r="K91" s="34"/>
    </row>
    <row r="92" spans="1:17" ht="12" x14ac:dyDescent="0.2">
      <c r="A92" s="40"/>
      <c r="B92" s="40"/>
      <c r="C92" s="39"/>
      <c r="D92" s="40"/>
      <c r="E92" s="39"/>
      <c r="F92" s="41" t="s">
        <v>38</v>
      </c>
      <c r="G92" s="41" t="s">
        <v>38</v>
      </c>
      <c r="H92" s="42"/>
      <c r="I92" s="34"/>
      <c r="J92" s="34"/>
      <c r="P92" s="4"/>
      <c r="Q92" s="3"/>
    </row>
    <row r="93" spans="1:17" ht="12" x14ac:dyDescent="0.2">
      <c r="A93" s="41"/>
      <c r="B93" s="41" t="s">
        <v>39</v>
      </c>
      <c r="C93" s="41"/>
      <c r="D93" s="41"/>
      <c r="E93" s="41"/>
      <c r="F93" s="41" t="s">
        <v>40</v>
      </c>
      <c r="G93" s="41" t="s">
        <v>40</v>
      </c>
      <c r="H93" s="43" t="s">
        <v>41</v>
      </c>
      <c r="I93" s="34"/>
      <c r="J93" s="34"/>
      <c r="P93" s="4"/>
      <c r="Q93" s="3"/>
    </row>
    <row r="94" spans="1:17" ht="12" x14ac:dyDescent="0.2">
      <c r="A94" s="44" t="s">
        <v>42</v>
      </c>
      <c r="B94" s="45" t="s">
        <v>43</v>
      </c>
      <c r="C94" s="45" t="s">
        <v>44</v>
      </c>
      <c r="D94" s="46" t="s">
        <v>45</v>
      </c>
      <c r="E94" s="45" t="s">
        <v>46</v>
      </c>
      <c r="F94" s="45" t="s">
        <v>47</v>
      </c>
      <c r="G94" s="45" t="s">
        <v>48</v>
      </c>
      <c r="H94" s="47" t="s">
        <v>47</v>
      </c>
      <c r="I94" s="34" t="s">
        <v>49</v>
      </c>
      <c r="J94" s="34"/>
      <c r="P94" s="4"/>
      <c r="Q94" s="3"/>
    </row>
    <row r="95" spans="1:17" ht="12" x14ac:dyDescent="0.2">
      <c r="A95" s="48" t="s">
        <v>50</v>
      </c>
      <c r="B95" s="49"/>
      <c r="C95" s="50"/>
      <c r="D95" s="51"/>
      <c r="E95" s="50"/>
      <c r="F95" s="50"/>
      <c r="G95" s="50"/>
      <c r="H95" s="52"/>
      <c r="I95" s="34"/>
      <c r="J95" s="34"/>
      <c r="P95" s="4"/>
      <c r="Q95" s="3"/>
    </row>
    <row r="96" spans="1:17" ht="12" x14ac:dyDescent="0.2">
      <c r="A96" s="53" t="s">
        <v>51</v>
      </c>
      <c r="B96" s="54">
        <v>14779313.120000001</v>
      </c>
      <c r="C96" s="54">
        <v>1194313.8500000001</v>
      </c>
      <c r="D96" s="54">
        <v>1714824.12</v>
      </c>
      <c r="E96" s="54">
        <f>B96+C96-D96</f>
        <v>14258802.850000001</v>
      </c>
      <c r="F96" s="54">
        <f>E96-B96</f>
        <v>-520510.26999999955</v>
      </c>
      <c r="G96" s="55">
        <f>+F96/B96</f>
        <v>-3.5218840400344634E-2</v>
      </c>
      <c r="H96" s="56">
        <v>16229126.319999989</v>
      </c>
      <c r="I96" s="32">
        <f>E96-H96</f>
        <v>-1970323.4699999876</v>
      </c>
      <c r="K96" s="34" t="s">
        <v>52</v>
      </c>
      <c r="L96" s="57" t="s">
        <v>39</v>
      </c>
      <c r="P96" s="4"/>
      <c r="Q96" s="3"/>
    </row>
    <row r="97" spans="1:17" ht="12" x14ac:dyDescent="0.2">
      <c r="A97" s="58" t="s">
        <v>53</v>
      </c>
      <c r="B97" s="59"/>
      <c r="C97" s="59"/>
      <c r="D97" s="60"/>
      <c r="E97" s="59"/>
      <c r="F97" s="59"/>
      <c r="G97" s="61"/>
      <c r="H97" s="62"/>
      <c r="I97" s="32"/>
      <c r="K97" s="63" t="s">
        <v>51</v>
      </c>
      <c r="L97" s="16">
        <f>+E96</f>
        <v>14258802.850000001</v>
      </c>
      <c r="M97" s="19">
        <f t="shared" ref="M97:M104" si="2">L97/$L$105</f>
        <v>0.21477310972892238</v>
      </c>
      <c r="P97" s="4"/>
      <c r="Q97" s="3"/>
    </row>
    <row r="98" spans="1:17" ht="12" x14ac:dyDescent="0.2">
      <c r="A98" s="64" t="s">
        <v>54</v>
      </c>
      <c r="B98" s="59">
        <v>478475.02999999997</v>
      </c>
      <c r="C98" s="59">
        <v>0</v>
      </c>
      <c r="D98" s="65">
        <v>0</v>
      </c>
      <c r="E98" s="59">
        <f>B98+C98-D98</f>
        <v>478475.02999999997</v>
      </c>
      <c r="F98" s="59">
        <f>E98-B98</f>
        <v>0</v>
      </c>
      <c r="G98" s="61">
        <f t="shared" ref="G98:G103" si="3">+F98/B98</f>
        <v>0</v>
      </c>
      <c r="H98" s="56">
        <v>479385.17</v>
      </c>
      <c r="I98" s="32">
        <f t="shared" ref="I98:I135" si="4">E98-H98</f>
        <v>-910.14000000001397</v>
      </c>
      <c r="K98" s="63" t="s">
        <v>55</v>
      </c>
      <c r="L98" s="16">
        <f>+E99</f>
        <v>28766771.489999995</v>
      </c>
      <c r="M98" s="19">
        <f t="shared" si="2"/>
        <v>0.43329927727899009</v>
      </c>
      <c r="P98" s="4"/>
      <c r="Q98" s="3"/>
    </row>
    <row r="99" spans="1:17" ht="12" x14ac:dyDescent="0.2">
      <c r="A99" s="64" t="s">
        <v>55</v>
      </c>
      <c r="B99" s="59">
        <v>28574234.529999997</v>
      </c>
      <c r="C99" s="65">
        <v>491490.06</v>
      </c>
      <c r="D99" s="59">
        <v>298953.09999999998</v>
      </c>
      <c r="E99" s="59">
        <f>B99+C99-D99</f>
        <v>28766771.489999995</v>
      </c>
      <c r="F99" s="59">
        <f>E99-B99</f>
        <v>192536.95999999717</v>
      </c>
      <c r="G99" s="61">
        <f t="shared" si="3"/>
        <v>6.7381318578404346E-3</v>
      </c>
      <c r="H99" s="56">
        <v>27331272.909999996</v>
      </c>
      <c r="I99" s="32">
        <f t="shared" si="4"/>
        <v>1435498.5799999982</v>
      </c>
      <c r="K99" s="63" t="s">
        <v>56</v>
      </c>
      <c r="L99" s="16">
        <f>+E100</f>
        <v>2465092.8000000003</v>
      </c>
      <c r="M99" s="19">
        <f t="shared" si="2"/>
        <v>3.7130441594286898E-2</v>
      </c>
      <c r="P99" s="4"/>
      <c r="Q99" s="3"/>
    </row>
    <row r="100" spans="1:17" ht="12" x14ac:dyDescent="0.2">
      <c r="A100" s="64" t="s">
        <v>56</v>
      </c>
      <c r="B100" s="59">
        <v>2471796.8600000003</v>
      </c>
      <c r="C100" s="60">
        <v>0</v>
      </c>
      <c r="D100" s="66">
        <v>6704.06</v>
      </c>
      <c r="E100" s="59">
        <f>B100+C100-D100</f>
        <v>2465092.8000000003</v>
      </c>
      <c r="F100" s="59">
        <f>E100-B100</f>
        <v>-6704.0600000000559</v>
      </c>
      <c r="G100" s="61">
        <f t="shared" si="3"/>
        <v>-2.7122212623896832E-3</v>
      </c>
      <c r="H100" s="56">
        <v>2464712.67</v>
      </c>
      <c r="I100" s="32">
        <f t="shared" si="4"/>
        <v>380.1300000003539</v>
      </c>
      <c r="K100" s="67" t="s">
        <v>57</v>
      </c>
      <c r="L100" s="16">
        <f>+E110</f>
        <v>2039023.4900000002</v>
      </c>
      <c r="M100" s="19">
        <f t="shared" si="2"/>
        <v>3.0712775845527614E-2</v>
      </c>
      <c r="P100" s="4"/>
      <c r="Q100" s="3"/>
    </row>
    <row r="101" spans="1:17" ht="12" x14ac:dyDescent="0.2">
      <c r="A101" s="64" t="s">
        <v>58</v>
      </c>
      <c r="B101" s="59">
        <v>0.76</v>
      </c>
      <c r="C101" s="60">
        <v>0</v>
      </c>
      <c r="D101" s="60">
        <v>0</v>
      </c>
      <c r="E101" s="59">
        <f>B101+C101-D101</f>
        <v>0.76</v>
      </c>
      <c r="F101" s="59">
        <f>E101-B101</f>
        <v>0</v>
      </c>
      <c r="G101" s="61">
        <f t="shared" si="3"/>
        <v>0</v>
      </c>
      <c r="H101" s="56">
        <v>0</v>
      </c>
      <c r="I101" s="32">
        <f t="shared" si="4"/>
        <v>0.76</v>
      </c>
      <c r="K101" s="67" t="s">
        <v>59</v>
      </c>
      <c r="L101" s="16">
        <f>+E117</f>
        <v>1177122.2400000002</v>
      </c>
      <c r="M101" s="19">
        <f t="shared" si="2"/>
        <v>1.7730394807715218E-2</v>
      </c>
      <c r="P101" s="4"/>
      <c r="Q101" s="3"/>
    </row>
    <row r="102" spans="1:17" ht="12" x14ac:dyDescent="0.2">
      <c r="A102" s="68" t="s">
        <v>60</v>
      </c>
      <c r="B102" s="59">
        <v>324743.7</v>
      </c>
      <c r="C102" s="60">
        <v>0</v>
      </c>
      <c r="D102" s="60">
        <v>0</v>
      </c>
      <c r="E102" s="59">
        <f>B102+C102-D102</f>
        <v>324743.7</v>
      </c>
      <c r="F102" s="59">
        <f>E102-B102</f>
        <v>0</v>
      </c>
      <c r="G102" s="61">
        <f t="shared" si="3"/>
        <v>0</v>
      </c>
      <c r="H102" s="56">
        <v>-865.34999999999991</v>
      </c>
      <c r="I102" s="32">
        <f t="shared" si="4"/>
        <v>325609.05</v>
      </c>
      <c r="K102" s="67" t="s">
        <v>61</v>
      </c>
      <c r="L102" s="16">
        <f>+E124</f>
        <v>2351978.4999999995</v>
      </c>
      <c r="M102" s="19">
        <f t="shared" si="2"/>
        <v>3.5426658308875217E-2</v>
      </c>
      <c r="P102" s="4"/>
      <c r="Q102" s="3"/>
    </row>
    <row r="103" spans="1:17" ht="12" x14ac:dyDescent="0.2">
      <c r="A103" s="53" t="s">
        <v>62</v>
      </c>
      <c r="B103" s="54">
        <f>SUM(B98:B102)</f>
        <v>31849250.879999999</v>
      </c>
      <c r="C103" s="54">
        <f>SUM(C98:C102)</f>
        <v>491490.06</v>
      </c>
      <c r="D103" s="54">
        <f>SUM(D98:D102)</f>
        <v>305657.15999999997</v>
      </c>
      <c r="E103" s="54">
        <f>SUM(E98:E102)</f>
        <v>32035083.779999997</v>
      </c>
      <c r="F103" s="54">
        <f>SUM(F98:F102)</f>
        <v>185832.89999999711</v>
      </c>
      <c r="G103" s="55">
        <f t="shared" si="3"/>
        <v>5.8347651786275585E-3</v>
      </c>
      <c r="H103" s="62"/>
      <c r="I103" s="32"/>
      <c r="K103" s="67" t="s">
        <v>63</v>
      </c>
      <c r="L103" s="16">
        <f>+E132</f>
        <v>4498260.9799999995</v>
      </c>
      <c r="M103" s="19">
        <f t="shared" si="2"/>
        <v>6.775502187737098E-2</v>
      </c>
      <c r="P103" s="4"/>
      <c r="Q103" s="3"/>
    </row>
    <row r="104" spans="1:17" s="70" customFormat="1" ht="12" x14ac:dyDescent="0.2">
      <c r="A104" s="58" t="s">
        <v>64</v>
      </c>
      <c r="B104" s="60"/>
      <c r="C104" s="60"/>
      <c r="D104" s="60"/>
      <c r="E104" s="60"/>
      <c r="F104" s="60"/>
      <c r="G104" s="69"/>
      <c r="H104" s="62"/>
      <c r="I104" s="32"/>
      <c r="K104" s="63" t="s">
        <v>65</v>
      </c>
      <c r="L104" s="16">
        <f>+E136-L100-L101-L102-L103+E103-L99-L98</f>
        <v>10833022.590000011</v>
      </c>
      <c r="M104" s="19">
        <f t="shared" si="2"/>
        <v>0.1631723205583116</v>
      </c>
      <c r="P104" s="71"/>
    </row>
    <row r="105" spans="1:17" ht="12" x14ac:dyDescent="0.2">
      <c r="A105" s="64" t="s">
        <v>66</v>
      </c>
      <c r="B105" s="59">
        <v>329858.49000000011</v>
      </c>
      <c r="C105" s="59">
        <v>158288.07</v>
      </c>
      <c r="D105" s="59">
        <v>197737.15</v>
      </c>
      <c r="E105" s="59">
        <f t="shared" ref="E105:E135" si="5">B105+C105-D105</f>
        <v>290409.41000000015</v>
      </c>
      <c r="F105" s="59">
        <f t="shared" ref="F105:F135" si="6">E105-B105</f>
        <v>-39449.079999999958</v>
      </c>
      <c r="G105" s="61">
        <f>+F105/B105</f>
        <v>-0.11959395072717378</v>
      </c>
      <c r="H105" s="56">
        <v>401532.49000000011</v>
      </c>
      <c r="I105" s="32">
        <f t="shared" si="4"/>
        <v>-111123.07999999996</v>
      </c>
      <c r="K105" s="72"/>
      <c r="L105" s="16">
        <f>SUM(L97:L104)</f>
        <v>66390074.940000005</v>
      </c>
      <c r="M105" s="19">
        <f>SUM(M97:M104)</f>
        <v>1</v>
      </c>
      <c r="P105" s="4"/>
      <c r="Q105" s="3"/>
    </row>
    <row r="106" spans="1:17" ht="12" x14ac:dyDescent="0.2">
      <c r="A106" s="73" t="s">
        <v>67</v>
      </c>
      <c r="B106" s="59">
        <v>30052.660000000033</v>
      </c>
      <c r="C106" s="59">
        <v>1176.1400000000001</v>
      </c>
      <c r="D106" s="59">
        <v>3905.44</v>
      </c>
      <c r="E106" s="59">
        <f t="shared" si="5"/>
        <v>27323.360000000033</v>
      </c>
      <c r="F106" s="59">
        <f t="shared" si="6"/>
        <v>-2729.2999999999993</v>
      </c>
      <c r="G106" s="61">
        <f>+F106/B106</f>
        <v>-9.0817252116784208E-2</v>
      </c>
      <c r="H106" s="56">
        <v>27510.160000000007</v>
      </c>
      <c r="I106" s="32">
        <f t="shared" si="4"/>
        <v>-186.79999999997381</v>
      </c>
      <c r="K106" s="72"/>
      <c r="P106" s="4"/>
      <c r="Q106" s="3"/>
    </row>
    <row r="107" spans="1:17" ht="12" x14ac:dyDescent="0.2">
      <c r="A107" s="64" t="s">
        <v>68</v>
      </c>
      <c r="B107" s="59">
        <v>27578.609999999997</v>
      </c>
      <c r="C107" s="59">
        <v>93.79</v>
      </c>
      <c r="D107" s="59">
        <v>86.88</v>
      </c>
      <c r="E107" s="59">
        <f t="shared" si="5"/>
        <v>27585.519999999997</v>
      </c>
      <c r="F107" s="59">
        <f t="shared" si="6"/>
        <v>6.9099999999998545</v>
      </c>
      <c r="G107" s="61">
        <f>+F107/B107</f>
        <v>2.5055650012817382E-4</v>
      </c>
      <c r="H107" s="56">
        <v>27636.91</v>
      </c>
      <c r="I107" s="32">
        <f t="shared" si="4"/>
        <v>-51.390000000003056</v>
      </c>
      <c r="K107" s="72"/>
      <c r="P107" s="4"/>
      <c r="Q107" s="3"/>
    </row>
    <row r="108" spans="1:17" ht="12" x14ac:dyDescent="0.2">
      <c r="A108" s="64" t="s">
        <v>69</v>
      </c>
      <c r="B108" s="59">
        <v>-7805.6</v>
      </c>
      <c r="C108" s="59">
        <v>0</v>
      </c>
      <c r="D108" s="59">
        <v>0</v>
      </c>
      <c r="E108" s="59">
        <f t="shared" si="5"/>
        <v>-7805.6</v>
      </c>
      <c r="F108" s="59">
        <f t="shared" si="6"/>
        <v>0</v>
      </c>
      <c r="G108" s="61">
        <f>+F108/B108</f>
        <v>0</v>
      </c>
      <c r="H108" s="56">
        <v>9720</v>
      </c>
      <c r="I108" s="32">
        <f t="shared" si="4"/>
        <v>-17525.599999999999</v>
      </c>
      <c r="K108" s="72"/>
      <c r="L108" s="17"/>
      <c r="P108" s="4"/>
      <c r="Q108" s="3"/>
    </row>
    <row r="109" spans="1:17" ht="12" x14ac:dyDescent="0.2">
      <c r="A109" s="74" t="s">
        <v>70</v>
      </c>
      <c r="B109" s="59">
        <v>0</v>
      </c>
      <c r="C109" s="59">
        <v>0</v>
      </c>
      <c r="D109" s="59">
        <v>0</v>
      </c>
      <c r="E109" s="59">
        <f t="shared" si="5"/>
        <v>0</v>
      </c>
      <c r="F109" s="59">
        <f t="shared" si="6"/>
        <v>0</v>
      </c>
      <c r="G109" s="61">
        <v>0</v>
      </c>
      <c r="H109" s="56">
        <v>0</v>
      </c>
      <c r="I109" s="32">
        <f t="shared" si="4"/>
        <v>0</v>
      </c>
      <c r="K109" s="72"/>
      <c r="P109" s="4"/>
      <c r="Q109" s="3"/>
    </row>
    <row r="110" spans="1:17" ht="12" x14ac:dyDescent="0.2">
      <c r="A110" s="64" t="s">
        <v>57</v>
      </c>
      <c r="B110" s="59">
        <v>2041754.6300000001</v>
      </c>
      <c r="C110" s="59">
        <v>24699.79</v>
      </c>
      <c r="D110" s="59">
        <v>27430.93</v>
      </c>
      <c r="E110" s="59">
        <f t="shared" si="5"/>
        <v>2039023.4900000002</v>
      </c>
      <c r="F110" s="59">
        <f t="shared" si="6"/>
        <v>-2731.1399999998976</v>
      </c>
      <c r="G110" s="61">
        <f t="shared" ref="G110:G120" si="7">+F110/B110</f>
        <v>-1.3376435933439746E-3</v>
      </c>
      <c r="H110" s="56">
        <v>2042848.3500000003</v>
      </c>
      <c r="I110" s="32">
        <f t="shared" si="4"/>
        <v>-3824.8600000001024</v>
      </c>
      <c r="K110" s="72"/>
      <c r="P110" s="4"/>
      <c r="Q110" s="3"/>
    </row>
    <row r="111" spans="1:17" ht="12" x14ac:dyDescent="0.2">
      <c r="A111" s="64" t="s">
        <v>71</v>
      </c>
      <c r="B111" s="59">
        <v>448217.60000000009</v>
      </c>
      <c r="C111" s="59">
        <v>14683.05</v>
      </c>
      <c r="D111" s="59">
        <v>15091.37</v>
      </c>
      <c r="E111" s="59">
        <f t="shared" si="5"/>
        <v>447809.28000000009</v>
      </c>
      <c r="F111" s="59">
        <f t="shared" si="6"/>
        <v>-408.32000000000698</v>
      </c>
      <c r="G111" s="61">
        <f t="shared" si="7"/>
        <v>-9.1098609246938742E-4</v>
      </c>
      <c r="H111" s="56">
        <v>447250.22000000003</v>
      </c>
      <c r="I111" s="32">
        <f t="shared" si="4"/>
        <v>559.06000000005588</v>
      </c>
      <c r="K111" s="72"/>
      <c r="P111" s="4"/>
      <c r="Q111" s="3"/>
    </row>
    <row r="112" spans="1:17" ht="12" x14ac:dyDescent="0.2">
      <c r="A112" s="64" t="s">
        <v>72</v>
      </c>
      <c r="B112" s="59">
        <v>70172.28</v>
      </c>
      <c r="C112" s="59">
        <v>13971.63</v>
      </c>
      <c r="D112" s="59">
        <v>0</v>
      </c>
      <c r="E112" s="59">
        <f t="shared" si="5"/>
        <v>84143.91</v>
      </c>
      <c r="F112" s="59">
        <f t="shared" si="6"/>
        <v>13971.630000000005</v>
      </c>
      <c r="G112" s="61">
        <f t="shared" si="7"/>
        <v>0.19910468920206106</v>
      </c>
      <c r="H112" s="56">
        <v>84315.1</v>
      </c>
      <c r="I112" s="32">
        <f t="shared" si="4"/>
        <v>-171.19000000000233</v>
      </c>
      <c r="K112" s="10"/>
      <c r="L112" s="11" t="s">
        <v>73</v>
      </c>
      <c r="M112" s="11" t="s">
        <v>74</v>
      </c>
      <c r="P112" s="4"/>
      <c r="Q112" s="3"/>
    </row>
    <row r="113" spans="1:17" ht="12.75" thickBot="1" x14ac:dyDescent="0.25">
      <c r="A113" s="64" t="s">
        <v>75</v>
      </c>
      <c r="B113" s="59">
        <v>464181.66000000009</v>
      </c>
      <c r="C113" s="59">
        <v>57834.75</v>
      </c>
      <c r="D113" s="59">
        <v>9905.7900000000009</v>
      </c>
      <c r="E113" s="59">
        <f t="shared" si="5"/>
        <v>512110.62000000011</v>
      </c>
      <c r="F113" s="59">
        <f t="shared" si="6"/>
        <v>47928.960000000021</v>
      </c>
      <c r="G113" s="61">
        <f t="shared" si="7"/>
        <v>0.10325474729010192</v>
      </c>
      <c r="H113" s="56">
        <v>514457.34</v>
      </c>
      <c r="I113" s="32">
        <f t="shared" si="4"/>
        <v>-2346.7199999999139</v>
      </c>
      <c r="K113" s="75" t="s">
        <v>76</v>
      </c>
      <c r="L113" s="75" t="s">
        <v>76</v>
      </c>
      <c r="M113" s="75" t="s">
        <v>77</v>
      </c>
      <c r="P113" s="4"/>
      <c r="Q113" s="3"/>
    </row>
    <row r="114" spans="1:17" ht="12" x14ac:dyDescent="0.2">
      <c r="A114" s="64" t="s">
        <v>78</v>
      </c>
      <c r="B114" s="59">
        <v>2276391.02</v>
      </c>
      <c r="C114" s="59">
        <v>69725.34</v>
      </c>
      <c r="D114" s="59">
        <v>21841.26</v>
      </c>
      <c r="E114" s="59">
        <f t="shared" si="5"/>
        <v>2324275.1</v>
      </c>
      <c r="F114" s="59">
        <f t="shared" si="6"/>
        <v>47884.080000000075</v>
      </c>
      <c r="G114" s="61">
        <f t="shared" si="7"/>
        <v>2.1035085615475707E-2</v>
      </c>
      <c r="H114" s="56">
        <v>2326886.25</v>
      </c>
      <c r="I114" s="32">
        <f t="shared" si="4"/>
        <v>-2611.1499999999069</v>
      </c>
      <c r="K114" s="76" t="s">
        <v>79</v>
      </c>
      <c r="L114" s="77" t="s">
        <v>80</v>
      </c>
      <c r="M114" s="78">
        <f>H169+H173</f>
        <v>2958258.24</v>
      </c>
      <c r="P114" s="4"/>
      <c r="Q114" s="3"/>
    </row>
    <row r="115" spans="1:17" ht="12" x14ac:dyDescent="0.2">
      <c r="A115" s="64" t="s">
        <v>81</v>
      </c>
      <c r="B115" s="59">
        <v>71649.220000000016</v>
      </c>
      <c r="C115" s="59">
        <v>0</v>
      </c>
      <c r="D115" s="59">
        <v>0</v>
      </c>
      <c r="E115" s="59">
        <f t="shared" si="5"/>
        <v>71649.220000000016</v>
      </c>
      <c r="F115" s="59">
        <f t="shared" si="6"/>
        <v>0</v>
      </c>
      <c r="G115" s="61">
        <f t="shared" si="7"/>
        <v>0</v>
      </c>
      <c r="H115" s="56">
        <v>71835.159999999989</v>
      </c>
      <c r="I115" s="32">
        <f t="shared" si="4"/>
        <v>-185.93999999997322</v>
      </c>
      <c r="K115" s="76" t="s">
        <v>79</v>
      </c>
      <c r="L115" s="77" t="s">
        <v>82</v>
      </c>
      <c r="M115" s="78">
        <f>H171</f>
        <v>3825180.4999999995</v>
      </c>
      <c r="P115" s="4"/>
      <c r="Q115" s="3"/>
    </row>
    <row r="116" spans="1:17" ht="22.5" x14ac:dyDescent="0.2">
      <c r="A116" s="64" t="s">
        <v>83</v>
      </c>
      <c r="B116" s="59">
        <v>2159785.9300000002</v>
      </c>
      <c r="C116" s="59">
        <v>43511.33</v>
      </c>
      <c r="D116" s="59">
        <v>0</v>
      </c>
      <c r="E116" s="59">
        <f t="shared" si="5"/>
        <v>2203297.2600000002</v>
      </c>
      <c r="F116" s="59">
        <f t="shared" si="6"/>
        <v>43511.330000000075</v>
      </c>
      <c r="G116" s="61">
        <f t="shared" si="7"/>
        <v>2.0146130871405422E-2</v>
      </c>
      <c r="H116" s="56">
        <v>2037156.4300000002</v>
      </c>
      <c r="I116" s="32">
        <f t="shared" si="4"/>
        <v>166140.83000000007</v>
      </c>
      <c r="K116" s="76" t="s">
        <v>84</v>
      </c>
      <c r="L116" s="77" t="s">
        <v>85</v>
      </c>
      <c r="M116" s="78">
        <f>H175</f>
        <v>36043783.089999996</v>
      </c>
      <c r="P116" s="4"/>
      <c r="Q116" s="3"/>
    </row>
    <row r="117" spans="1:17" ht="22.5" x14ac:dyDescent="0.2">
      <c r="A117" s="64" t="s">
        <v>59</v>
      </c>
      <c r="B117" s="59">
        <v>1170969.2400000002</v>
      </c>
      <c r="C117" s="60">
        <v>6153</v>
      </c>
      <c r="D117" s="60">
        <v>0</v>
      </c>
      <c r="E117" s="59">
        <f t="shared" si="5"/>
        <v>1177122.2400000002</v>
      </c>
      <c r="F117" s="59">
        <f t="shared" si="6"/>
        <v>6153</v>
      </c>
      <c r="G117" s="61">
        <f t="shared" si="7"/>
        <v>5.2546213767323199E-3</v>
      </c>
      <c r="H117" s="56">
        <v>1179481.5599999998</v>
      </c>
      <c r="I117" s="32">
        <f t="shared" si="4"/>
        <v>-2359.3199999995995</v>
      </c>
      <c r="K117" s="14" t="s">
        <v>86</v>
      </c>
      <c r="L117" s="77" t="s">
        <v>87</v>
      </c>
      <c r="M117" s="79">
        <f>SUM(H177:H177)</f>
        <v>250000</v>
      </c>
      <c r="P117" s="4"/>
      <c r="Q117" s="3"/>
    </row>
    <row r="118" spans="1:17" ht="33.75" x14ac:dyDescent="0.2">
      <c r="A118" s="64" t="s">
        <v>88</v>
      </c>
      <c r="B118" s="59">
        <v>759710.22</v>
      </c>
      <c r="C118" s="60">
        <v>0</v>
      </c>
      <c r="D118" s="60">
        <v>5520.56</v>
      </c>
      <c r="E118" s="59">
        <f t="shared" si="5"/>
        <v>754189.65999999992</v>
      </c>
      <c r="F118" s="59">
        <f t="shared" si="6"/>
        <v>-5520.5600000000559</v>
      </c>
      <c r="G118" s="61">
        <f t="shared" si="7"/>
        <v>-7.2666654398831918E-3</v>
      </c>
      <c r="H118" s="56">
        <v>755653.37999999989</v>
      </c>
      <c r="I118" s="32">
        <f t="shared" si="4"/>
        <v>-1463.7199999999721</v>
      </c>
      <c r="J118" s="72"/>
      <c r="K118" s="3" t="s">
        <v>89</v>
      </c>
      <c r="L118" s="80" t="s">
        <v>90</v>
      </c>
      <c r="M118" s="79">
        <f>SUM(H179:H270)</f>
        <v>23528265.990000032</v>
      </c>
      <c r="P118" s="4"/>
      <c r="Q118" s="3"/>
    </row>
    <row r="119" spans="1:17" ht="12" x14ac:dyDescent="0.2">
      <c r="A119" s="74" t="s">
        <v>91</v>
      </c>
      <c r="B119" s="59">
        <v>95508.739999999991</v>
      </c>
      <c r="C119" s="60">
        <v>0</v>
      </c>
      <c r="D119" s="60">
        <v>0</v>
      </c>
      <c r="E119" s="59">
        <f t="shared" si="5"/>
        <v>95508.739999999991</v>
      </c>
      <c r="F119" s="59">
        <f t="shared" si="6"/>
        <v>0</v>
      </c>
      <c r="G119" s="61">
        <f t="shared" si="7"/>
        <v>0</v>
      </c>
      <c r="H119" s="56">
        <v>110504.65</v>
      </c>
      <c r="I119" s="32">
        <f t="shared" si="4"/>
        <v>-14995.910000000003</v>
      </c>
      <c r="J119" s="72"/>
      <c r="M119" s="81">
        <f>SUM(M114:M118)</f>
        <v>66605487.82000003</v>
      </c>
      <c r="P119" s="4"/>
      <c r="Q119" s="3"/>
    </row>
    <row r="120" spans="1:17" ht="12" x14ac:dyDescent="0.2">
      <c r="A120" s="74" t="s">
        <v>92</v>
      </c>
      <c r="B120" s="59">
        <v>172970.10000000003</v>
      </c>
      <c r="C120" s="60">
        <v>0</v>
      </c>
      <c r="D120" s="60">
        <v>26549.39</v>
      </c>
      <c r="E120" s="59">
        <f t="shared" si="5"/>
        <v>146420.71000000002</v>
      </c>
      <c r="F120" s="59">
        <f t="shared" si="6"/>
        <v>-26549.390000000014</v>
      </c>
      <c r="G120" s="61">
        <f t="shared" si="7"/>
        <v>-0.15349121033057164</v>
      </c>
      <c r="H120" s="56">
        <v>148022.40000000002</v>
      </c>
      <c r="I120" s="32">
        <f t="shared" si="4"/>
        <v>-1601.6900000000023</v>
      </c>
      <c r="J120" s="72"/>
      <c r="P120" s="4"/>
      <c r="Q120" s="3"/>
    </row>
    <row r="121" spans="1:17" ht="12" x14ac:dyDescent="0.2">
      <c r="A121" s="74" t="s">
        <v>93</v>
      </c>
      <c r="B121" s="59">
        <v>0</v>
      </c>
      <c r="C121" s="60">
        <v>0</v>
      </c>
      <c r="D121" s="60">
        <v>0</v>
      </c>
      <c r="E121" s="59">
        <f t="shared" si="5"/>
        <v>0</v>
      </c>
      <c r="F121" s="59">
        <f t="shared" si="6"/>
        <v>0</v>
      </c>
      <c r="G121" s="61">
        <v>0</v>
      </c>
      <c r="H121" s="56">
        <v>0</v>
      </c>
      <c r="I121" s="32">
        <f t="shared" si="4"/>
        <v>0</v>
      </c>
      <c r="J121" s="72"/>
      <c r="P121" s="4"/>
      <c r="Q121" s="3"/>
    </row>
    <row r="122" spans="1:17" ht="12" x14ac:dyDescent="0.2">
      <c r="A122" s="74" t="s">
        <v>94</v>
      </c>
      <c r="B122" s="59">
        <v>86180.47</v>
      </c>
      <c r="C122" s="60">
        <v>0</v>
      </c>
      <c r="D122" s="60">
        <v>0</v>
      </c>
      <c r="E122" s="59">
        <f t="shared" si="5"/>
        <v>86180.47</v>
      </c>
      <c r="F122" s="59">
        <f t="shared" si="6"/>
        <v>0</v>
      </c>
      <c r="G122" s="61">
        <f t="shared" ref="G122:G128" si="8">+F122/B122</f>
        <v>0</v>
      </c>
      <c r="H122" s="56">
        <v>86344.08</v>
      </c>
      <c r="I122" s="32">
        <f t="shared" si="4"/>
        <v>-163.61000000000058</v>
      </c>
      <c r="J122" s="72"/>
      <c r="P122" s="4"/>
      <c r="Q122" s="3"/>
    </row>
    <row r="123" spans="1:17" ht="12" x14ac:dyDescent="0.2">
      <c r="A123" s="74" t="s">
        <v>95</v>
      </c>
      <c r="B123" s="59">
        <v>883803.55000000016</v>
      </c>
      <c r="C123" s="60">
        <v>1500</v>
      </c>
      <c r="D123" s="60">
        <v>0</v>
      </c>
      <c r="E123" s="59">
        <f t="shared" si="5"/>
        <v>885303.55000000016</v>
      </c>
      <c r="F123" s="59">
        <f t="shared" si="6"/>
        <v>1500</v>
      </c>
      <c r="G123" s="61">
        <f t="shared" si="8"/>
        <v>1.6972097475734282E-3</v>
      </c>
      <c r="H123" s="56">
        <v>886978.46</v>
      </c>
      <c r="I123" s="32">
        <f t="shared" si="4"/>
        <v>-1674.9099999997998</v>
      </c>
      <c r="J123" s="72"/>
      <c r="P123" s="4"/>
      <c r="Q123" s="3"/>
    </row>
    <row r="124" spans="1:17" ht="12" x14ac:dyDescent="0.2">
      <c r="A124" s="64" t="s">
        <v>61</v>
      </c>
      <c r="B124" s="59">
        <v>2363828.4999999995</v>
      </c>
      <c r="C124" s="60">
        <v>0</v>
      </c>
      <c r="D124" s="60">
        <v>11850</v>
      </c>
      <c r="E124" s="59">
        <f t="shared" si="5"/>
        <v>2351978.4999999995</v>
      </c>
      <c r="F124" s="59">
        <f t="shared" si="6"/>
        <v>-11850</v>
      </c>
      <c r="G124" s="61">
        <f t="shared" si="8"/>
        <v>-5.0130540350114246E-3</v>
      </c>
      <c r="H124" s="56">
        <v>2356590.58</v>
      </c>
      <c r="I124" s="32">
        <f t="shared" si="4"/>
        <v>-4612.0800000005402</v>
      </c>
      <c r="J124" s="72"/>
      <c r="P124" s="4"/>
      <c r="Q124" s="3"/>
    </row>
    <row r="125" spans="1:17" ht="12" x14ac:dyDescent="0.2">
      <c r="A125" s="64" t="s">
        <v>96</v>
      </c>
      <c r="B125" s="59">
        <v>140604.16</v>
      </c>
      <c r="C125" s="60">
        <v>0</v>
      </c>
      <c r="D125" s="60">
        <v>0</v>
      </c>
      <c r="E125" s="59">
        <f t="shared" si="5"/>
        <v>140604.16</v>
      </c>
      <c r="F125" s="59">
        <f t="shared" si="6"/>
        <v>0</v>
      </c>
      <c r="G125" s="61">
        <f t="shared" si="8"/>
        <v>0</v>
      </c>
      <c r="H125" s="56">
        <v>140833.88</v>
      </c>
      <c r="I125" s="32">
        <f t="shared" si="4"/>
        <v>-229.72000000000116</v>
      </c>
      <c r="J125" s="72"/>
      <c r="P125" s="4"/>
      <c r="Q125" s="3"/>
    </row>
    <row r="126" spans="1:17" ht="12" x14ac:dyDescent="0.2">
      <c r="A126" s="64" t="s">
        <v>97</v>
      </c>
      <c r="B126" s="59">
        <v>592475.84000000008</v>
      </c>
      <c r="C126" s="60">
        <v>0</v>
      </c>
      <c r="D126" s="60">
        <v>0</v>
      </c>
      <c r="E126" s="59">
        <f t="shared" si="5"/>
        <v>592475.84000000008</v>
      </c>
      <c r="F126" s="59">
        <f t="shared" si="6"/>
        <v>0</v>
      </c>
      <c r="G126" s="61">
        <f t="shared" si="8"/>
        <v>0</v>
      </c>
      <c r="H126" s="56">
        <v>593600.93999999994</v>
      </c>
      <c r="I126" s="32">
        <f t="shared" si="4"/>
        <v>-1125.0999999998603</v>
      </c>
      <c r="J126" s="72"/>
      <c r="P126" s="4"/>
      <c r="Q126" s="3"/>
    </row>
    <row r="127" spans="1:17" ht="12" x14ac:dyDescent="0.2">
      <c r="A127" s="64" t="s">
        <v>98</v>
      </c>
      <c r="B127" s="59">
        <v>331293.95999999996</v>
      </c>
      <c r="C127" s="59">
        <v>0</v>
      </c>
      <c r="D127" s="59">
        <v>0</v>
      </c>
      <c r="E127" s="59">
        <f t="shared" si="5"/>
        <v>331293.95999999996</v>
      </c>
      <c r="F127" s="59">
        <f t="shared" si="6"/>
        <v>0</v>
      </c>
      <c r="G127" s="61">
        <f t="shared" si="8"/>
        <v>0</v>
      </c>
      <c r="H127" s="56">
        <v>331848.27</v>
      </c>
      <c r="I127" s="32">
        <f t="shared" si="4"/>
        <v>-554.31000000005588</v>
      </c>
      <c r="J127" s="72"/>
      <c r="P127" s="4"/>
      <c r="Q127" s="3"/>
    </row>
    <row r="128" spans="1:17" ht="12" x14ac:dyDescent="0.2">
      <c r="A128" s="64" t="s">
        <v>99</v>
      </c>
      <c r="B128" s="59">
        <v>7440.11</v>
      </c>
      <c r="C128" s="59">
        <v>0</v>
      </c>
      <c r="D128" s="59">
        <v>0</v>
      </c>
      <c r="E128" s="59">
        <f t="shared" si="5"/>
        <v>7440.11</v>
      </c>
      <c r="F128" s="59">
        <f t="shared" si="6"/>
        <v>0</v>
      </c>
      <c r="G128" s="61">
        <f t="shared" si="8"/>
        <v>0</v>
      </c>
      <c r="H128" s="56">
        <v>0</v>
      </c>
      <c r="I128" s="32">
        <f t="shared" si="4"/>
        <v>7440.11</v>
      </c>
      <c r="J128" s="72"/>
      <c r="P128" s="4"/>
      <c r="Q128" s="3"/>
    </row>
    <row r="129" spans="1:17" ht="12" x14ac:dyDescent="0.2">
      <c r="A129" s="64" t="s">
        <v>100</v>
      </c>
      <c r="B129" s="59">
        <v>0</v>
      </c>
      <c r="C129" s="59">
        <v>0</v>
      </c>
      <c r="D129" s="59">
        <v>0</v>
      </c>
      <c r="E129" s="59">
        <f t="shared" si="5"/>
        <v>0</v>
      </c>
      <c r="F129" s="59">
        <f t="shared" si="6"/>
        <v>0</v>
      </c>
      <c r="G129" s="61">
        <v>0</v>
      </c>
      <c r="H129" s="56">
        <v>0</v>
      </c>
      <c r="I129" s="32">
        <f t="shared" si="4"/>
        <v>0</v>
      </c>
      <c r="J129" s="72"/>
      <c r="P129" s="4"/>
      <c r="Q129" s="3"/>
    </row>
    <row r="130" spans="1:17" ht="12" x14ac:dyDescent="0.2">
      <c r="A130" s="64" t="s">
        <v>101</v>
      </c>
      <c r="B130" s="59">
        <v>0</v>
      </c>
      <c r="C130" s="59">
        <v>0</v>
      </c>
      <c r="D130" s="59">
        <v>0</v>
      </c>
      <c r="E130" s="59">
        <f t="shared" si="5"/>
        <v>0</v>
      </c>
      <c r="F130" s="59">
        <f t="shared" si="6"/>
        <v>0</v>
      </c>
      <c r="G130" s="61">
        <v>0</v>
      </c>
      <c r="H130" s="56">
        <v>0</v>
      </c>
      <c r="I130" s="32">
        <f t="shared" si="4"/>
        <v>0</v>
      </c>
      <c r="J130" s="72"/>
      <c r="P130" s="4"/>
      <c r="Q130" s="3"/>
    </row>
    <row r="131" spans="1:17" ht="12" x14ac:dyDescent="0.2">
      <c r="A131" s="64" t="s">
        <v>102</v>
      </c>
      <c r="B131" s="59">
        <v>0</v>
      </c>
      <c r="C131" s="59">
        <v>0</v>
      </c>
      <c r="D131" s="59">
        <v>0</v>
      </c>
      <c r="E131" s="59">
        <f t="shared" si="5"/>
        <v>0</v>
      </c>
      <c r="F131" s="59">
        <f t="shared" si="6"/>
        <v>0</v>
      </c>
      <c r="G131" s="61">
        <v>0</v>
      </c>
      <c r="H131" s="56">
        <v>0</v>
      </c>
      <c r="I131" s="32">
        <f t="shared" si="4"/>
        <v>0</v>
      </c>
      <c r="J131" s="72"/>
      <c r="P131" s="4"/>
      <c r="Q131" s="3"/>
    </row>
    <row r="132" spans="1:17" ht="12" x14ac:dyDescent="0.2">
      <c r="A132" s="64" t="s">
        <v>63</v>
      </c>
      <c r="B132" s="59">
        <v>4760675.7799999993</v>
      </c>
      <c r="C132" s="59">
        <v>3928.37</v>
      </c>
      <c r="D132" s="59">
        <v>266343.17</v>
      </c>
      <c r="E132" s="59">
        <f t="shared" si="5"/>
        <v>4498260.9799999995</v>
      </c>
      <c r="F132" s="59">
        <f t="shared" si="6"/>
        <v>-262414.79999999981</v>
      </c>
      <c r="G132" s="61">
        <f>+F132/B132</f>
        <v>-5.5121334055645323E-2</v>
      </c>
      <c r="H132" s="56">
        <v>4505450.62</v>
      </c>
      <c r="I132" s="32">
        <f t="shared" si="4"/>
        <v>-7189.640000000596</v>
      </c>
      <c r="J132" s="72"/>
      <c r="P132" s="4"/>
      <c r="Q132" s="3"/>
    </row>
    <row r="133" spans="1:17" ht="12" x14ac:dyDescent="0.2">
      <c r="A133" s="64" t="s">
        <v>103</v>
      </c>
      <c r="B133" s="59">
        <v>446450.69</v>
      </c>
      <c r="C133" s="60">
        <v>0</v>
      </c>
      <c r="D133" s="60">
        <v>330</v>
      </c>
      <c r="E133" s="59">
        <f t="shared" si="5"/>
        <v>446120.69</v>
      </c>
      <c r="F133" s="59">
        <f t="shared" si="6"/>
        <v>-330</v>
      </c>
      <c r="G133" s="61">
        <f>+F133/B133</f>
        <v>-7.3916337770695343E-4</v>
      </c>
      <c r="H133" s="56">
        <v>449129.49</v>
      </c>
      <c r="I133" s="32">
        <f t="shared" si="4"/>
        <v>-3008.7999999999884</v>
      </c>
      <c r="J133" s="72"/>
      <c r="P133" s="4"/>
      <c r="Q133" s="3"/>
    </row>
    <row r="134" spans="1:17" ht="12" x14ac:dyDescent="0.2">
      <c r="A134" s="64" t="s">
        <v>104</v>
      </c>
      <c r="B134" s="59">
        <v>0</v>
      </c>
      <c r="C134" s="59">
        <v>0</v>
      </c>
      <c r="D134" s="59">
        <v>0</v>
      </c>
      <c r="E134" s="59">
        <f t="shared" si="5"/>
        <v>0</v>
      </c>
      <c r="F134" s="59">
        <f t="shared" si="6"/>
        <v>0</v>
      </c>
      <c r="G134" s="61">
        <v>0</v>
      </c>
      <c r="H134" s="56">
        <v>0</v>
      </c>
      <c r="I134" s="32">
        <f t="shared" si="4"/>
        <v>0</v>
      </c>
      <c r="J134" s="72"/>
      <c r="P134" s="4"/>
      <c r="Q134" s="3"/>
    </row>
    <row r="135" spans="1:17" ht="12" x14ac:dyDescent="0.2">
      <c r="A135" s="64" t="s">
        <v>105</v>
      </c>
      <c r="B135" s="59">
        <v>521252.69000000024</v>
      </c>
      <c r="C135" s="60">
        <v>72907.19</v>
      </c>
      <c r="D135" s="60">
        <v>30692.75</v>
      </c>
      <c r="E135" s="59">
        <f t="shared" si="5"/>
        <v>563467.13000000024</v>
      </c>
      <c r="F135" s="59">
        <f t="shared" si="6"/>
        <v>42214.44</v>
      </c>
      <c r="G135" s="61">
        <f>+F135/B135</f>
        <v>8.0986517306989789E-2</v>
      </c>
      <c r="H135" s="56">
        <v>566269.38</v>
      </c>
      <c r="I135" s="32">
        <f t="shared" si="4"/>
        <v>-2802.2499999997672</v>
      </c>
      <c r="J135" s="72"/>
      <c r="P135" s="4"/>
      <c r="Q135" s="3"/>
    </row>
    <row r="136" spans="1:17" ht="12" x14ac:dyDescent="0.2">
      <c r="A136" s="53" t="s">
        <v>62</v>
      </c>
      <c r="B136" s="82">
        <f>SUM(B105:B135)</f>
        <v>20245000.550000004</v>
      </c>
      <c r="C136" s="54">
        <f>SUM(C105:C135)</f>
        <v>468472.45000000007</v>
      </c>
      <c r="D136" s="54">
        <f>SUM(D105:D135)</f>
        <v>617284.68999999994</v>
      </c>
      <c r="E136" s="82">
        <f>SUM(E105:E135)</f>
        <v>20096188.310000006</v>
      </c>
      <c r="F136" s="82">
        <f>SUM(F105:F135)</f>
        <v>-148812.23999999958</v>
      </c>
      <c r="G136" s="55">
        <f>+F136/B136</f>
        <v>-7.3505673478482343E-3</v>
      </c>
      <c r="H136" s="62"/>
      <c r="I136" s="72"/>
      <c r="J136" s="72"/>
      <c r="P136" s="4"/>
      <c r="Q136" s="3"/>
    </row>
    <row r="137" spans="1:17" ht="12.75" thickBot="1" x14ac:dyDescent="0.25">
      <c r="A137" s="53" t="s">
        <v>106</v>
      </c>
      <c r="B137" s="83">
        <f>B96+B103+B136</f>
        <v>66873564.550000004</v>
      </c>
      <c r="C137" s="83">
        <f>C96+C103+C136</f>
        <v>2154276.3600000003</v>
      </c>
      <c r="D137" s="83">
        <f>D96+D103+D136</f>
        <v>2637765.9699999997</v>
      </c>
      <c r="E137" s="83">
        <f>E96+E103+E136</f>
        <v>66390074.939999998</v>
      </c>
      <c r="F137" s="83">
        <f>F96+F103+F136</f>
        <v>-483489.61000000202</v>
      </c>
      <c r="G137" s="55">
        <f>+F137/B137</f>
        <v>-7.2299063651453284E-3</v>
      </c>
      <c r="H137" s="62"/>
      <c r="I137" s="72"/>
      <c r="J137" s="72"/>
      <c r="P137" s="4"/>
      <c r="Q137" s="3"/>
    </row>
    <row r="138" spans="1:17" ht="12.75" thickTop="1" x14ac:dyDescent="0.2">
      <c r="A138" s="40"/>
      <c r="B138" s="84"/>
      <c r="C138" s="40" t="s">
        <v>107</v>
      </c>
      <c r="D138" s="40"/>
      <c r="E138" s="84"/>
      <c r="F138" s="85"/>
      <c r="G138" s="86"/>
      <c r="H138" s="62"/>
      <c r="I138" s="87"/>
      <c r="J138" s="87"/>
      <c r="K138" s="88"/>
    </row>
    <row r="139" spans="1:17" ht="12.75" thickBot="1" x14ac:dyDescent="0.25">
      <c r="A139" s="40"/>
      <c r="B139" s="84"/>
      <c r="C139" s="40" t="s">
        <v>108</v>
      </c>
      <c r="D139" s="40"/>
      <c r="E139" s="89">
        <f>ROUND(E137+E138,2)</f>
        <v>66390074.939999998</v>
      </c>
      <c r="F139" s="65"/>
      <c r="G139" s="65"/>
      <c r="H139" s="90">
        <f>SUM(H96:H138)</f>
        <v>66605487.819999985</v>
      </c>
      <c r="I139" s="90">
        <f>SUM(I96:I138)</f>
        <v>-215412.87999998909</v>
      </c>
      <c r="J139" s="17"/>
    </row>
    <row r="140" spans="1:17" ht="12" thickTop="1" x14ac:dyDescent="0.2">
      <c r="B140" s="15"/>
      <c r="E140" s="15"/>
      <c r="F140" s="17"/>
      <c r="G140" s="17"/>
      <c r="H140" s="17"/>
      <c r="I140" s="17"/>
      <c r="J140" s="17"/>
    </row>
    <row r="141" spans="1:17" x14ac:dyDescent="0.2">
      <c r="B141" s="15"/>
      <c r="E141" s="15"/>
      <c r="F141" s="17"/>
      <c r="G141" s="17"/>
      <c r="H141" s="17"/>
      <c r="I141" s="17"/>
      <c r="J141" s="17"/>
    </row>
    <row r="142" spans="1:17" x14ac:dyDescent="0.2">
      <c r="B142" s="15"/>
      <c r="E142" s="15"/>
      <c r="F142" s="17"/>
      <c r="G142" s="17"/>
      <c r="H142" s="17"/>
      <c r="I142" s="17"/>
      <c r="J142" s="17"/>
    </row>
    <row r="143" spans="1:17" x14ac:dyDescent="0.2">
      <c r="B143" s="15"/>
      <c r="E143" s="15"/>
      <c r="F143" s="17"/>
      <c r="G143" s="17"/>
      <c r="H143" s="17"/>
      <c r="I143" s="17"/>
      <c r="J143" s="17"/>
    </row>
    <row r="144" spans="1:17" x14ac:dyDescent="0.2">
      <c r="B144" s="15"/>
      <c r="E144" s="15"/>
      <c r="F144" s="17"/>
      <c r="G144" s="17"/>
      <c r="H144" s="17"/>
      <c r="I144" s="17"/>
      <c r="J144" s="17"/>
    </row>
    <row r="145" spans="1:11" x14ac:dyDescent="0.2">
      <c r="B145" s="15"/>
      <c r="E145" s="15"/>
      <c r="F145" s="17"/>
      <c r="G145" s="17"/>
      <c r="H145" s="17"/>
      <c r="I145" s="17"/>
      <c r="J145" s="17"/>
    </row>
    <row r="146" spans="1:11" x14ac:dyDescent="0.2">
      <c r="B146" s="15"/>
      <c r="E146" s="15"/>
      <c r="F146" s="17"/>
      <c r="G146" s="17"/>
      <c r="H146" s="17"/>
      <c r="I146" s="17"/>
      <c r="J146" s="17"/>
    </row>
    <row r="147" spans="1:11" x14ac:dyDescent="0.2">
      <c r="B147" s="15"/>
      <c r="E147" s="15"/>
      <c r="F147" s="17"/>
      <c r="G147" s="17"/>
      <c r="H147" s="17"/>
      <c r="I147" s="17"/>
      <c r="J147" s="17"/>
    </row>
    <row r="148" spans="1:11" x14ac:dyDescent="0.2">
      <c r="B148" s="15"/>
      <c r="E148" s="15"/>
      <c r="F148" s="17"/>
      <c r="G148" s="17"/>
      <c r="H148" s="17"/>
      <c r="I148" s="17"/>
      <c r="J148" s="17"/>
    </row>
    <row r="149" spans="1:11" x14ac:dyDescent="0.2">
      <c r="B149" s="15"/>
      <c r="E149" s="15"/>
      <c r="F149" s="17"/>
      <c r="G149" s="17"/>
      <c r="H149" s="17"/>
      <c r="I149" s="17"/>
      <c r="J149" s="17"/>
    </row>
    <row r="150" spans="1:11" x14ac:dyDescent="0.2">
      <c r="B150" s="15"/>
      <c r="E150" s="15"/>
      <c r="F150" s="17"/>
      <c r="G150" s="17"/>
      <c r="H150" s="17"/>
      <c r="I150" s="17"/>
      <c r="J150" s="17"/>
    </row>
    <row r="151" spans="1:11" x14ac:dyDescent="0.2">
      <c r="B151" s="15"/>
      <c r="E151" s="15"/>
      <c r="F151" s="17"/>
      <c r="G151" s="17"/>
      <c r="H151" s="17"/>
      <c r="I151" s="17"/>
      <c r="J151" s="17"/>
    </row>
    <row r="152" spans="1:11" x14ac:dyDescent="0.2">
      <c r="B152" s="15"/>
      <c r="E152" s="15"/>
      <c r="F152" s="17"/>
      <c r="G152" s="17"/>
      <c r="H152" s="17"/>
      <c r="I152" s="17"/>
      <c r="J152" s="17"/>
    </row>
    <row r="153" spans="1:11" x14ac:dyDescent="0.2">
      <c r="B153" s="15"/>
      <c r="E153" s="15"/>
      <c r="F153" s="17"/>
      <c r="G153" s="17"/>
      <c r="H153" s="17"/>
      <c r="I153" s="17"/>
      <c r="J153" s="17"/>
    </row>
    <row r="154" spans="1:11" x14ac:dyDescent="0.2">
      <c r="B154" s="15"/>
      <c r="E154" s="15"/>
      <c r="F154" s="17"/>
      <c r="G154" s="17"/>
      <c r="H154" s="17"/>
      <c r="I154" s="17"/>
      <c r="J154" s="17"/>
    </row>
    <row r="155" spans="1:11" x14ac:dyDescent="0.2">
      <c r="B155" s="15"/>
      <c r="E155" s="15"/>
      <c r="F155" s="17"/>
      <c r="G155" s="17"/>
      <c r="H155" s="17"/>
      <c r="I155" s="17"/>
      <c r="J155" s="17"/>
    </row>
    <row r="156" spans="1:11" x14ac:dyDescent="0.2">
      <c r="B156" s="15"/>
      <c r="E156" s="15"/>
      <c r="F156" s="17"/>
      <c r="G156" s="17"/>
      <c r="H156" s="17"/>
      <c r="I156" s="17"/>
      <c r="J156" s="17"/>
    </row>
    <row r="157" spans="1:11" x14ac:dyDescent="0.2">
      <c r="B157" s="15"/>
      <c r="E157" s="15"/>
      <c r="F157" s="17"/>
      <c r="G157" s="17"/>
      <c r="H157" s="17"/>
      <c r="I157" s="17"/>
      <c r="J157" s="17"/>
    </row>
    <row r="158" spans="1:11" x14ac:dyDescent="0.2">
      <c r="B158" s="15"/>
      <c r="E158" s="15"/>
      <c r="F158" s="17"/>
      <c r="G158" s="17"/>
      <c r="H158" s="17"/>
      <c r="I158" s="17"/>
      <c r="J158" s="17"/>
    </row>
    <row r="159" spans="1:11" x14ac:dyDescent="0.2">
      <c r="B159" s="15"/>
      <c r="E159" s="15"/>
      <c r="F159" s="17"/>
      <c r="G159" s="17"/>
      <c r="H159" s="17"/>
      <c r="I159" s="17"/>
      <c r="J159" s="17"/>
    </row>
    <row r="160" spans="1:11" hidden="1" x14ac:dyDescent="0.2">
      <c r="A160" s="8"/>
      <c r="B160" s="8"/>
      <c r="C160" s="8"/>
      <c r="D160" s="8"/>
      <c r="E160" s="91"/>
      <c r="F160" s="91"/>
      <c r="G160" s="91"/>
      <c r="H160" s="91"/>
      <c r="I160" s="91"/>
      <c r="J160" s="91"/>
      <c r="K160" s="91"/>
    </row>
    <row r="161" spans="1:13" x14ac:dyDescent="0.2">
      <c r="A161" s="1" t="s">
        <v>0</v>
      </c>
      <c r="B161" s="1"/>
      <c r="C161" s="1"/>
      <c r="D161" s="1"/>
      <c r="E161" s="1"/>
      <c r="F161" s="1"/>
      <c r="G161" s="1"/>
      <c r="H161" s="1"/>
      <c r="I161" s="1"/>
      <c r="J161" s="92"/>
      <c r="K161" s="2"/>
    </row>
    <row r="162" spans="1:13" x14ac:dyDescent="0.2">
      <c r="A162" s="1" t="s">
        <v>1</v>
      </c>
      <c r="B162" s="1"/>
      <c r="C162" s="1"/>
      <c r="D162" s="1"/>
      <c r="E162" s="1"/>
      <c r="F162" s="1"/>
      <c r="G162" s="1"/>
      <c r="H162" s="1"/>
      <c r="I162" s="1"/>
      <c r="J162" s="92"/>
      <c r="K162" s="2"/>
    </row>
    <row r="163" spans="1:13" ht="12" customHeight="1" x14ac:dyDescent="0.2">
      <c r="A163" s="5" t="s">
        <v>2</v>
      </c>
      <c r="B163" s="5"/>
      <c r="C163" s="5"/>
      <c r="D163" s="5"/>
      <c r="E163" s="5"/>
      <c r="F163" s="5"/>
      <c r="G163" s="5"/>
      <c r="H163" s="5"/>
      <c r="I163" s="5"/>
      <c r="J163" s="93"/>
      <c r="K163" s="6"/>
    </row>
    <row r="164" spans="1:13" x14ac:dyDescent="0.2">
      <c r="A164" s="94"/>
      <c r="B164" s="8"/>
      <c r="C164" s="8"/>
      <c r="D164" s="8"/>
      <c r="E164" s="91"/>
      <c r="F164" s="91"/>
      <c r="G164" s="91"/>
      <c r="H164" s="91"/>
      <c r="I164" s="91"/>
      <c r="J164" s="91"/>
      <c r="K164" s="91"/>
    </row>
    <row r="165" spans="1:13" x14ac:dyDescent="0.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</row>
    <row r="166" spans="1:13" x14ac:dyDescent="0.2">
      <c r="A166" s="10"/>
      <c r="B166" s="11" t="s">
        <v>73</v>
      </c>
      <c r="C166" s="11" t="s">
        <v>109</v>
      </c>
      <c r="D166" s="11"/>
      <c r="E166" s="11" t="s">
        <v>110</v>
      </c>
      <c r="F166" s="11" t="s">
        <v>74</v>
      </c>
      <c r="G166" s="11" t="s">
        <v>111</v>
      </c>
      <c r="H166" s="11" t="s">
        <v>112</v>
      </c>
      <c r="I166" s="11"/>
      <c r="J166" s="11"/>
      <c r="K166" s="11"/>
    </row>
    <row r="167" spans="1:13" ht="12" thickBot="1" x14ac:dyDescent="0.25">
      <c r="A167" s="75" t="s">
        <v>76</v>
      </c>
      <c r="B167" s="75" t="s">
        <v>76</v>
      </c>
      <c r="C167" s="75" t="s">
        <v>113</v>
      </c>
      <c r="D167" s="75" t="s">
        <v>114</v>
      </c>
      <c r="E167" s="75" t="s">
        <v>113</v>
      </c>
      <c r="F167" s="75" t="s">
        <v>77</v>
      </c>
      <c r="G167" s="75" t="s">
        <v>77</v>
      </c>
      <c r="H167" s="75" t="s">
        <v>77</v>
      </c>
      <c r="I167" s="75" t="s">
        <v>115</v>
      </c>
      <c r="J167" s="95"/>
      <c r="L167" s="70" t="s">
        <v>116</v>
      </c>
      <c r="M167" s="70" t="s">
        <v>117</v>
      </c>
    </row>
    <row r="168" spans="1:13" x14ac:dyDescent="0.2">
      <c r="A168" s="76"/>
      <c r="B168" s="77"/>
      <c r="C168" s="96"/>
      <c r="D168" s="97"/>
      <c r="E168" s="96"/>
      <c r="F168" s="78"/>
      <c r="G168" s="97"/>
      <c r="H168" s="78"/>
      <c r="I168" s="98"/>
      <c r="J168" s="98"/>
      <c r="L168" s="99"/>
      <c r="M168" s="99"/>
    </row>
    <row r="169" spans="1:13" x14ac:dyDescent="0.2">
      <c r="A169" s="76" t="s">
        <v>79</v>
      </c>
      <c r="B169" s="77" t="s">
        <v>80</v>
      </c>
      <c r="C169" s="96" t="s">
        <v>118</v>
      </c>
      <c r="D169" s="97" t="s">
        <v>118</v>
      </c>
      <c r="E169" s="96" t="s">
        <v>119</v>
      </c>
      <c r="F169" s="78">
        <f>H169</f>
        <v>2955258.24</v>
      </c>
      <c r="G169" s="97" t="s">
        <v>118</v>
      </c>
      <c r="H169" s="78">
        <f>B16</f>
        <v>2955258.24</v>
      </c>
      <c r="I169" s="98">
        <v>0</v>
      </c>
      <c r="J169" s="98"/>
      <c r="L169" s="99">
        <f>H169/H$272</f>
        <v>4.4369590805888606E-2</v>
      </c>
      <c r="M169" s="100">
        <f>L169*I169</f>
        <v>0</v>
      </c>
    </row>
    <row r="170" spans="1:13" x14ac:dyDescent="0.2">
      <c r="A170" s="76"/>
      <c r="B170" s="77"/>
      <c r="C170" s="96"/>
      <c r="D170" s="97"/>
      <c r="E170" s="96"/>
      <c r="F170" s="78"/>
      <c r="G170" s="97"/>
      <c r="H170" s="78"/>
      <c r="I170" s="98"/>
      <c r="J170" s="98"/>
      <c r="L170" s="99"/>
      <c r="M170" s="100"/>
    </row>
    <row r="171" spans="1:13" x14ac:dyDescent="0.2">
      <c r="A171" s="76" t="s">
        <v>79</v>
      </c>
      <c r="B171" s="77" t="s">
        <v>82</v>
      </c>
      <c r="C171" s="96" t="s">
        <v>118</v>
      </c>
      <c r="D171" s="97" t="s">
        <v>118</v>
      </c>
      <c r="E171" s="96" t="s">
        <v>119</v>
      </c>
      <c r="F171" s="78">
        <f>H171</f>
        <v>3825180.4999999995</v>
      </c>
      <c r="G171" s="97" t="s">
        <v>118</v>
      </c>
      <c r="H171" s="78">
        <f>C16</f>
        <v>3825180.4999999995</v>
      </c>
      <c r="I171" s="98">
        <v>2.5000000000000001E-3</v>
      </c>
      <c r="J171" s="98"/>
      <c r="L171" s="99">
        <f>H171/H$272</f>
        <v>5.7430410394072484E-2</v>
      </c>
      <c r="M171" s="100">
        <f>L171*I171</f>
        <v>1.4357602598518121E-4</v>
      </c>
    </row>
    <row r="172" spans="1:13" x14ac:dyDescent="0.2">
      <c r="A172" s="76"/>
      <c r="B172" s="77"/>
      <c r="C172" s="96"/>
      <c r="D172" s="97"/>
      <c r="E172" s="96"/>
      <c r="F172" s="78"/>
      <c r="G172" s="97"/>
      <c r="H172" s="78"/>
      <c r="I172" s="98"/>
      <c r="J172" s="98"/>
      <c r="L172" s="99"/>
      <c r="M172" s="100"/>
    </row>
    <row r="173" spans="1:13" x14ac:dyDescent="0.2">
      <c r="A173" s="76" t="s">
        <v>120</v>
      </c>
      <c r="B173" s="96" t="s">
        <v>118</v>
      </c>
      <c r="C173" s="96" t="s">
        <v>118</v>
      </c>
      <c r="D173" s="97" t="s">
        <v>118</v>
      </c>
      <c r="E173" s="96" t="s">
        <v>119</v>
      </c>
      <c r="F173" s="78">
        <f>H173</f>
        <v>3000</v>
      </c>
      <c r="G173" s="97" t="s">
        <v>118</v>
      </c>
      <c r="H173" s="78">
        <f>D16</f>
        <v>3000</v>
      </c>
      <c r="I173" s="98">
        <v>0</v>
      </c>
      <c r="J173" s="98"/>
      <c r="L173" s="99">
        <f>H173/H$272</f>
        <v>4.5041333652677953E-5</v>
      </c>
      <c r="M173" s="100">
        <f>L173*I173</f>
        <v>0</v>
      </c>
    </row>
    <row r="174" spans="1:13" x14ac:dyDescent="0.2">
      <c r="A174" s="76"/>
      <c r="B174" s="96"/>
      <c r="C174" s="96"/>
      <c r="D174" s="97"/>
      <c r="E174" s="96"/>
      <c r="F174" s="78"/>
      <c r="G174" s="97"/>
      <c r="H174" s="78"/>
      <c r="I174" s="98"/>
      <c r="J174" s="98"/>
      <c r="L174" s="99"/>
      <c r="M174" s="100"/>
    </row>
    <row r="175" spans="1:13" x14ac:dyDescent="0.2">
      <c r="A175" s="76" t="s">
        <v>84</v>
      </c>
      <c r="B175" s="77" t="s">
        <v>121</v>
      </c>
      <c r="C175" s="96" t="s">
        <v>118</v>
      </c>
      <c r="D175" s="97" t="s">
        <v>118</v>
      </c>
      <c r="E175" s="96" t="s">
        <v>119</v>
      </c>
      <c r="F175" s="78">
        <f>H175</f>
        <v>36043783.089999996</v>
      </c>
      <c r="G175" s="97" t="s">
        <v>118</v>
      </c>
      <c r="H175" s="78">
        <f>E16</f>
        <v>36043783.089999996</v>
      </c>
      <c r="I175" s="98">
        <v>1.0840000000000001E-2</v>
      </c>
      <c r="J175" s="98"/>
      <c r="L175" s="99">
        <f>H175/H$272</f>
        <v>0.54115335342048043</v>
      </c>
      <c r="M175" s="100">
        <f>L175*I175</f>
        <v>5.8661023510780085E-3</v>
      </c>
    </row>
    <row r="176" spans="1:13" x14ac:dyDescent="0.2">
      <c r="A176" s="76"/>
      <c r="B176" s="77"/>
      <c r="C176" s="96"/>
      <c r="D176" s="96"/>
      <c r="E176" s="96"/>
      <c r="F176" s="78"/>
      <c r="G176" s="78"/>
      <c r="H176" s="78"/>
      <c r="I176" s="96"/>
      <c r="J176" s="96"/>
      <c r="L176" s="70"/>
      <c r="M176" s="101"/>
    </row>
    <row r="177" spans="1:13" x14ac:dyDescent="0.2">
      <c r="A177" s="14" t="s">
        <v>86</v>
      </c>
      <c r="B177" s="77" t="s">
        <v>82</v>
      </c>
      <c r="C177" s="102">
        <v>42904</v>
      </c>
      <c r="D177" s="96" t="s">
        <v>122</v>
      </c>
      <c r="E177" s="102">
        <v>43088</v>
      </c>
      <c r="F177" s="79">
        <v>250000</v>
      </c>
      <c r="G177" s="80"/>
      <c r="H177" s="103">
        <f>F177</f>
        <v>250000</v>
      </c>
      <c r="I177" s="98">
        <v>8.5000000000000006E-3</v>
      </c>
      <c r="J177" s="98"/>
      <c r="L177" s="99">
        <f>H177/H$272</f>
        <v>3.7534444710564958E-3</v>
      </c>
      <c r="M177" s="100">
        <f>L177*I177</f>
        <v>3.1904278003980213E-5</v>
      </c>
    </row>
    <row r="178" spans="1:13" x14ac:dyDescent="0.2">
      <c r="A178" s="14"/>
      <c r="B178" s="77"/>
      <c r="C178" s="102"/>
      <c r="D178" s="96"/>
      <c r="E178" s="102"/>
      <c r="F178" s="104"/>
      <c r="G178" s="80"/>
      <c r="H178" s="104"/>
      <c r="I178" s="98"/>
      <c r="J178" s="98"/>
      <c r="L178" s="99"/>
      <c r="M178" s="100"/>
    </row>
    <row r="179" spans="1:13" x14ac:dyDescent="0.2">
      <c r="A179" s="14" t="s">
        <v>123</v>
      </c>
      <c r="B179" s="77" t="s">
        <v>124</v>
      </c>
      <c r="C179" s="102">
        <v>42489</v>
      </c>
      <c r="D179" s="96" t="s">
        <v>125</v>
      </c>
      <c r="E179" s="102">
        <v>43038</v>
      </c>
      <c r="F179" s="104">
        <v>250000</v>
      </c>
      <c r="G179" s="80"/>
      <c r="H179" s="104">
        <v>259223.45200445433</v>
      </c>
      <c r="I179" s="98">
        <v>7.4999999999999997E-3</v>
      </c>
      <c r="J179" s="98"/>
      <c r="L179" s="99">
        <f t="shared" ref="L179:L242" si="9">H179/H$272</f>
        <v>3.8919233307771919E-3</v>
      </c>
      <c r="M179" s="100">
        <f t="shared" ref="M179:M242" si="10">L179*I179</f>
        <v>2.9189424980828938E-5</v>
      </c>
    </row>
    <row r="180" spans="1:13" ht="22.5" x14ac:dyDescent="0.2">
      <c r="A180" s="14"/>
      <c r="B180" s="77" t="s">
        <v>126</v>
      </c>
      <c r="C180" s="102">
        <v>42489</v>
      </c>
      <c r="D180" s="96" t="s">
        <v>125</v>
      </c>
      <c r="E180" s="102">
        <v>43038</v>
      </c>
      <c r="F180" s="104">
        <v>250000</v>
      </c>
      <c r="G180" s="80"/>
      <c r="H180" s="104">
        <v>259223.45200445433</v>
      </c>
      <c r="I180" s="98">
        <v>8.0000000000000002E-3</v>
      </c>
      <c r="J180" s="98"/>
      <c r="L180" s="99">
        <f t="shared" si="9"/>
        <v>3.8919233307771919E-3</v>
      </c>
      <c r="M180" s="100">
        <f t="shared" si="10"/>
        <v>3.1135386646217538E-5</v>
      </c>
    </row>
    <row r="181" spans="1:13" x14ac:dyDescent="0.2">
      <c r="A181" s="14"/>
      <c r="B181" s="77" t="s">
        <v>127</v>
      </c>
      <c r="C181" s="102">
        <v>42489</v>
      </c>
      <c r="D181" s="96" t="s">
        <v>128</v>
      </c>
      <c r="E181" s="102">
        <v>43402</v>
      </c>
      <c r="F181" s="104">
        <v>250000</v>
      </c>
      <c r="G181" s="80"/>
      <c r="H181" s="104">
        <v>259223.45200445433</v>
      </c>
      <c r="I181" s="98">
        <v>0.01</v>
      </c>
      <c r="J181" s="98"/>
      <c r="L181" s="99">
        <f t="shared" si="9"/>
        <v>3.8919233307771919E-3</v>
      </c>
      <c r="M181" s="100">
        <f t="shared" si="10"/>
        <v>3.8919233307771917E-5</v>
      </c>
    </row>
    <row r="182" spans="1:13" ht="22.5" x14ac:dyDescent="0.2">
      <c r="A182" s="14"/>
      <c r="B182" s="77" t="s">
        <v>129</v>
      </c>
      <c r="C182" s="102">
        <v>42492</v>
      </c>
      <c r="D182" s="96" t="s">
        <v>128</v>
      </c>
      <c r="E182" s="102">
        <v>43402</v>
      </c>
      <c r="F182" s="104">
        <v>250000</v>
      </c>
      <c r="G182" s="80"/>
      <c r="H182" s="104">
        <v>259223.45200445433</v>
      </c>
      <c r="I182" s="98">
        <v>0.01</v>
      </c>
      <c r="J182" s="98"/>
      <c r="L182" s="99">
        <f t="shared" si="9"/>
        <v>3.8919233307771919E-3</v>
      </c>
      <c r="M182" s="100">
        <f t="shared" si="10"/>
        <v>3.8919233307771917E-5</v>
      </c>
    </row>
    <row r="183" spans="1:13" ht="22.5" x14ac:dyDescent="0.2">
      <c r="A183" s="14"/>
      <c r="B183" s="77" t="s">
        <v>130</v>
      </c>
      <c r="C183" s="102">
        <v>42492</v>
      </c>
      <c r="D183" s="96" t="s">
        <v>131</v>
      </c>
      <c r="E183" s="102">
        <v>43587</v>
      </c>
      <c r="F183" s="104">
        <v>250000</v>
      </c>
      <c r="G183" s="80"/>
      <c r="H183" s="104">
        <v>259223.45200445433</v>
      </c>
      <c r="I183" s="98">
        <v>1.2E-2</v>
      </c>
      <c r="J183" s="98"/>
      <c r="L183" s="99">
        <f t="shared" si="9"/>
        <v>3.8919233307771919E-3</v>
      </c>
      <c r="M183" s="100">
        <f t="shared" si="10"/>
        <v>4.6703079969326303E-5</v>
      </c>
    </row>
    <row r="184" spans="1:13" ht="22.5" x14ac:dyDescent="0.2">
      <c r="A184" s="14"/>
      <c r="B184" s="77" t="s">
        <v>132</v>
      </c>
      <c r="C184" s="102">
        <v>42493</v>
      </c>
      <c r="D184" s="96" t="s">
        <v>128</v>
      </c>
      <c r="E184" s="102">
        <v>43409</v>
      </c>
      <c r="F184" s="104">
        <v>250000</v>
      </c>
      <c r="G184" s="80"/>
      <c r="H184" s="104">
        <v>259223.45200445433</v>
      </c>
      <c r="I184" s="98">
        <v>0.01</v>
      </c>
      <c r="J184" s="98"/>
      <c r="L184" s="99">
        <f t="shared" si="9"/>
        <v>3.8919233307771919E-3</v>
      </c>
      <c r="M184" s="100">
        <f t="shared" si="10"/>
        <v>3.8919233307771917E-5</v>
      </c>
    </row>
    <row r="185" spans="1:13" x14ac:dyDescent="0.2">
      <c r="A185" s="14"/>
      <c r="B185" s="77" t="s">
        <v>133</v>
      </c>
      <c r="C185" s="102">
        <v>42494</v>
      </c>
      <c r="D185" s="96" t="s">
        <v>125</v>
      </c>
      <c r="E185" s="102">
        <v>43045</v>
      </c>
      <c r="F185" s="104">
        <v>250000</v>
      </c>
      <c r="G185" s="80"/>
      <c r="H185" s="104">
        <v>259223.45200445433</v>
      </c>
      <c r="I185" s="98">
        <v>7.0000000000000001E-3</v>
      </c>
      <c r="J185" s="98"/>
      <c r="L185" s="99">
        <f t="shared" si="9"/>
        <v>3.8919233307771919E-3</v>
      </c>
      <c r="M185" s="100">
        <f t="shared" si="10"/>
        <v>2.7243463315440345E-5</v>
      </c>
    </row>
    <row r="186" spans="1:13" ht="22.5" x14ac:dyDescent="0.2">
      <c r="A186" s="14"/>
      <c r="B186" s="77" t="s">
        <v>134</v>
      </c>
      <c r="C186" s="102">
        <v>42494</v>
      </c>
      <c r="D186" s="96" t="s">
        <v>135</v>
      </c>
      <c r="E186" s="102">
        <v>43224</v>
      </c>
      <c r="F186" s="104">
        <v>250000</v>
      </c>
      <c r="G186" s="80"/>
      <c r="H186" s="104">
        <v>259223.45200445433</v>
      </c>
      <c r="I186" s="98">
        <v>1.0500000000000001E-2</v>
      </c>
      <c r="J186" s="98"/>
      <c r="L186" s="99">
        <f t="shared" si="9"/>
        <v>3.8919233307771919E-3</v>
      </c>
      <c r="M186" s="100">
        <f t="shared" si="10"/>
        <v>4.0865194973160517E-5</v>
      </c>
    </row>
    <row r="187" spans="1:13" ht="22.5" x14ac:dyDescent="0.2">
      <c r="A187" s="14"/>
      <c r="B187" s="77" t="s">
        <v>136</v>
      </c>
      <c r="C187" s="102">
        <v>42494</v>
      </c>
      <c r="D187" s="96" t="s">
        <v>131</v>
      </c>
      <c r="E187" s="102">
        <v>43591</v>
      </c>
      <c r="F187" s="104">
        <v>250000</v>
      </c>
      <c r="G187" s="80"/>
      <c r="H187" s="104">
        <v>259223.45200445433</v>
      </c>
      <c r="I187" s="98">
        <v>1.2500000000000001E-2</v>
      </c>
      <c r="J187" s="98"/>
      <c r="L187" s="99">
        <f t="shared" si="9"/>
        <v>3.8919233307771919E-3</v>
      </c>
      <c r="M187" s="100">
        <f t="shared" si="10"/>
        <v>4.8649041634714903E-5</v>
      </c>
    </row>
    <row r="188" spans="1:13" ht="22.5" x14ac:dyDescent="0.2">
      <c r="A188" s="14"/>
      <c r="B188" s="77" t="s">
        <v>137</v>
      </c>
      <c r="C188" s="102">
        <v>42494</v>
      </c>
      <c r="D188" s="96" t="s">
        <v>131</v>
      </c>
      <c r="E188" s="102">
        <v>43591</v>
      </c>
      <c r="F188" s="104">
        <v>250000</v>
      </c>
      <c r="G188" s="80"/>
      <c r="H188" s="104">
        <v>259223.45200445433</v>
      </c>
      <c r="I188" s="98">
        <v>1.2E-2</v>
      </c>
      <c r="J188" s="98"/>
      <c r="L188" s="99">
        <f t="shared" si="9"/>
        <v>3.8919233307771919E-3</v>
      </c>
      <c r="M188" s="100">
        <f t="shared" si="10"/>
        <v>4.6703079969326303E-5</v>
      </c>
    </row>
    <row r="189" spans="1:13" x14ac:dyDescent="0.2">
      <c r="A189" s="14"/>
      <c r="B189" s="77" t="s">
        <v>138</v>
      </c>
      <c r="C189" s="102">
        <v>42494</v>
      </c>
      <c r="D189" s="96" t="s">
        <v>131</v>
      </c>
      <c r="E189" s="102">
        <v>43591</v>
      </c>
      <c r="F189" s="104">
        <v>250000</v>
      </c>
      <c r="G189" s="80"/>
      <c r="H189" s="104">
        <v>259223.45200445433</v>
      </c>
      <c r="I189" s="98">
        <v>1.2500000000000001E-2</v>
      </c>
      <c r="J189" s="98"/>
      <c r="L189" s="99">
        <f t="shared" si="9"/>
        <v>3.8919233307771919E-3</v>
      </c>
      <c r="M189" s="100">
        <f t="shared" si="10"/>
        <v>4.8649041634714903E-5</v>
      </c>
    </row>
    <row r="190" spans="1:13" ht="22.5" x14ac:dyDescent="0.2">
      <c r="A190" s="14"/>
      <c r="B190" s="77" t="s">
        <v>139</v>
      </c>
      <c r="C190" s="102">
        <v>42494</v>
      </c>
      <c r="D190" s="96" t="s">
        <v>125</v>
      </c>
      <c r="E190" s="102">
        <v>43045</v>
      </c>
      <c r="F190" s="104">
        <v>250000</v>
      </c>
      <c r="G190" s="80"/>
      <c r="H190" s="104">
        <v>259223.45200445433</v>
      </c>
      <c r="I190" s="98">
        <v>8.0000000000000002E-3</v>
      </c>
      <c r="J190" s="98"/>
      <c r="L190" s="99">
        <f t="shared" si="9"/>
        <v>3.8919233307771919E-3</v>
      </c>
      <c r="M190" s="100">
        <f t="shared" si="10"/>
        <v>3.1135386646217538E-5</v>
      </c>
    </row>
    <row r="191" spans="1:13" ht="22.5" x14ac:dyDescent="0.2">
      <c r="A191" s="14"/>
      <c r="B191" s="77" t="s">
        <v>140</v>
      </c>
      <c r="C191" s="102">
        <v>42495</v>
      </c>
      <c r="D191" s="96" t="s">
        <v>135</v>
      </c>
      <c r="E191" s="102">
        <v>43224</v>
      </c>
      <c r="F191" s="104">
        <v>250000</v>
      </c>
      <c r="G191" s="80"/>
      <c r="H191" s="104">
        <v>259223.45200445433</v>
      </c>
      <c r="I191" s="98">
        <v>0.01</v>
      </c>
      <c r="J191" s="98"/>
      <c r="L191" s="99">
        <f t="shared" si="9"/>
        <v>3.8919233307771919E-3</v>
      </c>
      <c r="M191" s="100">
        <f t="shared" si="10"/>
        <v>3.8919233307771917E-5</v>
      </c>
    </row>
    <row r="192" spans="1:13" x14ac:dyDescent="0.2">
      <c r="A192" s="14"/>
      <c r="B192" s="77" t="s">
        <v>141</v>
      </c>
      <c r="C192" s="102">
        <v>42495</v>
      </c>
      <c r="D192" s="96" t="s">
        <v>128</v>
      </c>
      <c r="E192" s="102">
        <v>43409</v>
      </c>
      <c r="F192" s="104">
        <v>250000</v>
      </c>
      <c r="G192" s="80"/>
      <c r="H192" s="104">
        <v>259223.45200445433</v>
      </c>
      <c r="I192" s="98">
        <v>1.0999999999999999E-2</v>
      </c>
      <c r="J192" s="98"/>
      <c r="L192" s="99">
        <f t="shared" si="9"/>
        <v>3.8919233307771919E-3</v>
      </c>
      <c r="M192" s="100">
        <f t="shared" si="10"/>
        <v>4.281115663854911E-5</v>
      </c>
    </row>
    <row r="193" spans="1:13" ht="22.5" x14ac:dyDescent="0.2">
      <c r="A193" s="14"/>
      <c r="B193" s="77" t="s">
        <v>142</v>
      </c>
      <c r="C193" s="102">
        <v>42496</v>
      </c>
      <c r="D193" s="96" t="s">
        <v>135</v>
      </c>
      <c r="E193" s="102">
        <v>43227</v>
      </c>
      <c r="F193" s="104">
        <v>250000</v>
      </c>
      <c r="G193" s="80"/>
      <c r="H193" s="104">
        <v>259223.45200445433</v>
      </c>
      <c r="I193" s="98">
        <v>0.01</v>
      </c>
      <c r="J193" s="98"/>
      <c r="L193" s="99">
        <f t="shared" si="9"/>
        <v>3.8919233307771919E-3</v>
      </c>
      <c r="M193" s="100">
        <f t="shared" si="10"/>
        <v>3.8919233307771917E-5</v>
      </c>
    </row>
    <row r="194" spans="1:13" x14ac:dyDescent="0.2">
      <c r="A194" s="14"/>
      <c r="B194" s="77" t="s">
        <v>143</v>
      </c>
      <c r="C194" s="102">
        <v>42501</v>
      </c>
      <c r="D194" s="96" t="s">
        <v>135</v>
      </c>
      <c r="E194" s="102">
        <v>43231</v>
      </c>
      <c r="F194" s="104">
        <v>250000</v>
      </c>
      <c r="G194" s="80"/>
      <c r="H194" s="104">
        <v>259223.45200445433</v>
      </c>
      <c r="I194" s="98">
        <v>0.01</v>
      </c>
      <c r="J194" s="98"/>
      <c r="L194" s="99">
        <f t="shared" si="9"/>
        <v>3.8919233307771919E-3</v>
      </c>
      <c r="M194" s="100">
        <f t="shared" si="10"/>
        <v>3.8919233307771917E-5</v>
      </c>
    </row>
    <row r="195" spans="1:13" ht="22.5" x14ac:dyDescent="0.2">
      <c r="A195" s="14"/>
      <c r="B195" s="105" t="s">
        <v>144</v>
      </c>
      <c r="C195" s="106">
        <v>42517</v>
      </c>
      <c r="D195" s="107" t="s">
        <v>131</v>
      </c>
      <c r="E195" s="106">
        <v>43613</v>
      </c>
      <c r="F195" s="104">
        <v>250000</v>
      </c>
      <c r="G195" s="80"/>
      <c r="H195" s="104">
        <v>259223.45200445433</v>
      </c>
      <c r="I195" s="98">
        <v>1.15E-2</v>
      </c>
      <c r="J195" s="98"/>
      <c r="L195" s="99">
        <f t="shared" si="9"/>
        <v>3.8919233307771919E-3</v>
      </c>
      <c r="M195" s="100">
        <f t="shared" si="10"/>
        <v>4.4757118303937703E-5</v>
      </c>
    </row>
    <row r="196" spans="1:13" ht="22.5" x14ac:dyDescent="0.2">
      <c r="A196" s="14"/>
      <c r="B196" s="105" t="s">
        <v>145</v>
      </c>
      <c r="C196" s="106">
        <v>42521</v>
      </c>
      <c r="D196" s="107" t="s">
        <v>131</v>
      </c>
      <c r="E196" s="106">
        <v>43616</v>
      </c>
      <c r="F196" s="104">
        <v>250000</v>
      </c>
      <c r="G196" s="80"/>
      <c r="H196" s="104">
        <v>259223.45200445433</v>
      </c>
      <c r="I196" s="98">
        <v>1.0999999999999999E-2</v>
      </c>
      <c r="J196" s="98"/>
      <c r="L196" s="99">
        <f t="shared" si="9"/>
        <v>3.8919233307771919E-3</v>
      </c>
      <c r="M196" s="100">
        <f t="shared" si="10"/>
        <v>4.281115663854911E-5</v>
      </c>
    </row>
    <row r="197" spans="1:13" x14ac:dyDescent="0.2">
      <c r="A197" s="14"/>
      <c r="B197" s="105" t="s">
        <v>146</v>
      </c>
      <c r="C197" s="106">
        <v>42523</v>
      </c>
      <c r="D197" s="107" t="s">
        <v>147</v>
      </c>
      <c r="E197" s="106">
        <v>43923</v>
      </c>
      <c r="F197" s="104">
        <v>250000</v>
      </c>
      <c r="G197" s="80"/>
      <c r="H197" s="104">
        <v>259223.45200445433</v>
      </c>
      <c r="I197" s="98">
        <v>1.2500000000000001E-2</v>
      </c>
      <c r="J197" s="98"/>
      <c r="L197" s="99">
        <f t="shared" si="9"/>
        <v>3.8919233307771919E-3</v>
      </c>
      <c r="M197" s="100">
        <f t="shared" si="10"/>
        <v>4.8649041634714903E-5</v>
      </c>
    </row>
    <row r="198" spans="1:13" ht="22.5" x14ac:dyDescent="0.2">
      <c r="A198" s="14"/>
      <c r="B198" s="105" t="s">
        <v>148</v>
      </c>
      <c r="C198" s="106">
        <v>42524</v>
      </c>
      <c r="D198" s="107" t="s">
        <v>125</v>
      </c>
      <c r="E198" s="106">
        <v>43074</v>
      </c>
      <c r="F198" s="104">
        <v>250000</v>
      </c>
      <c r="G198" s="104"/>
      <c r="H198" s="104">
        <v>259223.45200445433</v>
      </c>
      <c r="I198" s="108">
        <v>8.9999999999999993E-3</v>
      </c>
      <c r="J198" s="108"/>
      <c r="K198" s="108"/>
      <c r="L198" s="99">
        <f t="shared" si="9"/>
        <v>3.8919233307771919E-3</v>
      </c>
      <c r="M198" s="100">
        <f t="shared" si="10"/>
        <v>3.5027309976994724E-5</v>
      </c>
    </row>
    <row r="199" spans="1:13" ht="22.5" x14ac:dyDescent="0.2">
      <c r="A199" s="14"/>
      <c r="B199" s="105" t="s">
        <v>149</v>
      </c>
      <c r="C199" s="106">
        <v>42529</v>
      </c>
      <c r="D199" s="107" t="s">
        <v>125</v>
      </c>
      <c r="E199" s="106">
        <v>43077</v>
      </c>
      <c r="F199" s="104">
        <v>250000</v>
      </c>
      <c r="G199" s="104"/>
      <c r="H199" s="104">
        <v>259223.45200445433</v>
      </c>
      <c r="I199" s="109">
        <v>8.5000000000000006E-3</v>
      </c>
      <c r="J199" s="109"/>
      <c r="K199" s="108"/>
      <c r="L199" s="99">
        <f t="shared" si="9"/>
        <v>3.8919233307771919E-3</v>
      </c>
      <c r="M199" s="100">
        <f t="shared" si="10"/>
        <v>3.3081348311606131E-5</v>
      </c>
    </row>
    <row r="200" spans="1:13" ht="22.5" x14ac:dyDescent="0.2">
      <c r="A200" s="14"/>
      <c r="B200" s="105" t="s">
        <v>150</v>
      </c>
      <c r="C200" s="106">
        <v>42531</v>
      </c>
      <c r="D200" s="107" t="s">
        <v>125</v>
      </c>
      <c r="E200" s="106">
        <v>43080</v>
      </c>
      <c r="F200" s="104">
        <v>250000</v>
      </c>
      <c r="G200" s="104"/>
      <c r="H200" s="104">
        <v>259223.45200445433</v>
      </c>
      <c r="I200" s="109">
        <v>8.5000000000000006E-3</v>
      </c>
      <c r="J200" s="109"/>
      <c r="K200" s="108"/>
      <c r="L200" s="99">
        <f t="shared" si="9"/>
        <v>3.8919233307771919E-3</v>
      </c>
      <c r="M200" s="100">
        <f t="shared" si="10"/>
        <v>3.3081348311606131E-5</v>
      </c>
    </row>
    <row r="201" spans="1:13" ht="22.5" x14ac:dyDescent="0.2">
      <c r="A201" s="14"/>
      <c r="B201" s="105" t="s">
        <v>151</v>
      </c>
      <c r="C201" s="106">
        <v>42531</v>
      </c>
      <c r="D201" s="107" t="s">
        <v>135</v>
      </c>
      <c r="E201" s="106">
        <v>43262</v>
      </c>
      <c r="F201" s="104">
        <v>250000</v>
      </c>
      <c r="G201" s="104"/>
      <c r="H201" s="104">
        <v>259223.45200445433</v>
      </c>
      <c r="I201" s="109">
        <v>0.01</v>
      </c>
      <c r="J201" s="109"/>
      <c r="K201" s="108"/>
      <c r="L201" s="99">
        <f t="shared" si="9"/>
        <v>3.8919233307771919E-3</v>
      </c>
      <c r="M201" s="100">
        <f t="shared" si="10"/>
        <v>3.8919233307771917E-5</v>
      </c>
    </row>
    <row r="202" spans="1:13" x14ac:dyDescent="0.2">
      <c r="A202" s="14"/>
      <c r="B202" s="105" t="s">
        <v>152</v>
      </c>
      <c r="C202" s="106">
        <v>42536</v>
      </c>
      <c r="D202" s="107" t="s">
        <v>135</v>
      </c>
      <c r="E202" s="106">
        <v>43266</v>
      </c>
      <c r="F202" s="104">
        <v>250000</v>
      </c>
      <c r="G202" s="104"/>
      <c r="H202" s="104">
        <v>259223.45200445433</v>
      </c>
      <c r="I202" s="109">
        <v>0.01</v>
      </c>
      <c r="J202" s="109"/>
      <c r="K202" s="108"/>
      <c r="L202" s="99">
        <f t="shared" si="9"/>
        <v>3.8919233307771919E-3</v>
      </c>
      <c r="M202" s="100">
        <f t="shared" si="10"/>
        <v>3.8919233307771917E-5</v>
      </c>
    </row>
    <row r="203" spans="1:13" x14ac:dyDescent="0.2">
      <c r="A203" s="14"/>
      <c r="B203" s="105" t="s">
        <v>153</v>
      </c>
      <c r="C203" s="106">
        <v>42536</v>
      </c>
      <c r="D203" s="107" t="s">
        <v>131</v>
      </c>
      <c r="E203" s="106">
        <v>43630</v>
      </c>
      <c r="F203" s="104">
        <v>250000</v>
      </c>
      <c r="G203" s="104"/>
      <c r="H203" s="104">
        <v>259223.45200445433</v>
      </c>
      <c r="I203" s="109">
        <v>1.2E-2</v>
      </c>
      <c r="J203" s="109"/>
      <c r="K203" s="108"/>
      <c r="L203" s="99">
        <f t="shared" si="9"/>
        <v>3.8919233307771919E-3</v>
      </c>
      <c r="M203" s="100">
        <f t="shared" si="10"/>
        <v>4.6703079969326303E-5</v>
      </c>
    </row>
    <row r="204" spans="1:13" ht="22.5" x14ac:dyDescent="0.2">
      <c r="A204" s="14"/>
      <c r="B204" s="105" t="s">
        <v>154</v>
      </c>
      <c r="C204" s="106">
        <v>42543</v>
      </c>
      <c r="D204" s="107" t="s">
        <v>155</v>
      </c>
      <c r="E204" s="106">
        <v>43731</v>
      </c>
      <c r="F204" s="104">
        <v>250031.51</v>
      </c>
      <c r="G204" s="104"/>
      <c r="H204" s="104">
        <v>259223.45200445433</v>
      </c>
      <c r="I204" s="109">
        <v>1.2E-2</v>
      </c>
      <c r="J204" s="109"/>
      <c r="K204" s="108"/>
      <c r="L204" s="99">
        <f t="shared" si="9"/>
        <v>3.8919233307771919E-3</v>
      </c>
      <c r="M204" s="100">
        <f t="shared" si="10"/>
        <v>4.6703079969326303E-5</v>
      </c>
    </row>
    <row r="205" spans="1:13" x14ac:dyDescent="0.2">
      <c r="A205" s="14"/>
      <c r="B205" s="105" t="s">
        <v>156</v>
      </c>
      <c r="C205" s="106">
        <v>42529</v>
      </c>
      <c r="D205" s="107" t="s">
        <v>131</v>
      </c>
      <c r="E205" s="106">
        <v>43626</v>
      </c>
      <c r="F205" s="104">
        <v>250000</v>
      </c>
      <c r="G205" s="104"/>
      <c r="H205" s="104">
        <v>259223.45200445433</v>
      </c>
      <c r="I205" s="109">
        <v>1.15E-2</v>
      </c>
      <c r="J205" s="109"/>
      <c r="K205" s="108"/>
      <c r="L205" s="99">
        <f t="shared" si="9"/>
        <v>3.8919233307771919E-3</v>
      </c>
      <c r="M205" s="100">
        <f t="shared" si="10"/>
        <v>4.4757118303937703E-5</v>
      </c>
    </row>
    <row r="206" spans="1:13" x14ac:dyDescent="0.2">
      <c r="A206" s="14"/>
      <c r="B206" s="105" t="s">
        <v>157</v>
      </c>
      <c r="C206" s="106">
        <v>42536</v>
      </c>
      <c r="D206" s="107" t="s">
        <v>131</v>
      </c>
      <c r="E206" s="106">
        <v>43630</v>
      </c>
      <c r="F206" s="104">
        <v>250000</v>
      </c>
      <c r="G206" s="104"/>
      <c r="H206" s="104">
        <v>259223.45200445433</v>
      </c>
      <c r="I206" s="109">
        <v>1.2E-2</v>
      </c>
      <c r="J206" s="109"/>
      <c r="K206" s="108"/>
      <c r="L206" s="99">
        <f t="shared" si="9"/>
        <v>3.8919233307771919E-3</v>
      </c>
      <c r="M206" s="100">
        <f t="shared" si="10"/>
        <v>4.6703079969326303E-5</v>
      </c>
    </row>
    <row r="207" spans="1:13" ht="22.5" x14ac:dyDescent="0.2">
      <c r="A207" s="14"/>
      <c r="B207" s="105" t="s">
        <v>158</v>
      </c>
      <c r="C207" s="106">
        <v>42541</v>
      </c>
      <c r="D207" s="107" t="s">
        <v>155</v>
      </c>
      <c r="E207" s="106">
        <v>43725</v>
      </c>
      <c r="F207" s="104">
        <v>250000</v>
      </c>
      <c r="G207" s="104"/>
      <c r="H207" s="104">
        <v>259223.45200445433</v>
      </c>
      <c r="I207" s="109">
        <v>1.2500000000000001E-2</v>
      </c>
      <c r="J207" s="109"/>
      <c r="K207" s="108"/>
      <c r="L207" s="99">
        <f t="shared" si="9"/>
        <v>3.8919233307771919E-3</v>
      </c>
      <c r="M207" s="100">
        <f t="shared" si="10"/>
        <v>4.8649041634714903E-5</v>
      </c>
    </row>
    <row r="208" spans="1:13" x14ac:dyDescent="0.2">
      <c r="A208" s="14"/>
      <c r="B208" s="105" t="s">
        <v>159</v>
      </c>
      <c r="C208" s="106">
        <v>42552</v>
      </c>
      <c r="D208" s="107" t="s">
        <v>160</v>
      </c>
      <c r="E208" s="106">
        <v>43010</v>
      </c>
      <c r="F208" s="104">
        <v>250000</v>
      </c>
      <c r="G208" s="104"/>
      <c r="H208" s="104">
        <v>259223.45200445433</v>
      </c>
      <c r="I208" s="109">
        <v>8.0000000000000002E-3</v>
      </c>
      <c r="J208" s="109"/>
      <c r="K208" s="108"/>
      <c r="L208" s="99">
        <f t="shared" si="9"/>
        <v>3.8919233307771919E-3</v>
      </c>
      <c r="M208" s="100">
        <f t="shared" si="10"/>
        <v>3.1135386646217538E-5</v>
      </c>
    </row>
    <row r="209" spans="1:13" ht="22.5" x14ac:dyDescent="0.2">
      <c r="A209" s="14"/>
      <c r="B209" s="105" t="s">
        <v>161</v>
      </c>
      <c r="C209" s="106">
        <v>42559</v>
      </c>
      <c r="D209" s="107" t="s">
        <v>162</v>
      </c>
      <c r="E209" s="106">
        <v>44020</v>
      </c>
      <c r="F209" s="104">
        <v>250000</v>
      </c>
      <c r="G209" s="104"/>
      <c r="H209" s="104">
        <v>259223.45200445433</v>
      </c>
      <c r="I209" s="109">
        <v>1.15E-2</v>
      </c>
      <c r="J209" s="109"/>
      <c r="K209" s="108"/>
      <c r="L209" s="99">
        <f t="shared" si="9"/>
        <v>3.8919233307771919E-3</v>
      </c>
      <c r="M209" s="100">
        <f t="shared" si="10"/>
        <v>4.4757118303937703E-5</v>
      </c>
    </row>
    <row r="210" spans="1:13" x14ac:dyDescent="0.2">
      <c r="A210" s="14"/>
      <c r="B210" s="105" t="s">
        <v>163</v>
      </c>
      <c r="C210" s="106">
        <v>42559</v>
      </c>
      <c r="D210" s="107" t="s">
        <v>135</v>
      </c>
      <c r="E210" s="106">
        <v>43289</v>
      </c>
      <c r="F210" s="104">
        <v>250000</v>
      </c>
      <c r="G210" s="104"/>
      <c r="H210" s="104">
        <v>259223.45200445433</v>
      </c>
      <c r="I210" s="109">
        <v>9.4999999999999998E-3</v>
      </c>
      <c r="J210" s="109"/>
      <c r="K210" s="108"/>
      <c r="L210" s="99">
        <f t="shared" si="9"/>
        <v>3.8919233307771919E-3</v>
      </c>
      <c r="M210" s="100">
        <f t="shared" si="10"/>
        <v>3.6973271642383324E-5</v>
      </c>
    </row>
    <row r="211" spans="1:13" ht="22.5" x14ac:dyDescent="0.2">
      <c r="A211" s="14"/>
      <c r="B211" s="105" t="s">
        <v>164</v>
      </c>
      <c r="C211" s="106">
        <v>42563</v>
      </c>
      <c r="D211" s="107" t="s">
        <v>131</v>
      </c>
      <c r="E211" s="106">
        <v>43658</v>
      </c>
      <c r="F211" s="104">
        <v>250000</v>
      </c>
      <c r="G211" s="104"/>
      <c r="H211" s="104">
        <v>259223.45200445433</v>
      </c>
      <c r="I211" s="109">
        <v>1.0500000000000001E-2</v>
      </c>
      <c r="J211" s="109"/>
      <c r="K211" s="108"/>
      <c r="L211" s="99">
        <f t="shared" si="9"/>
        <v>3.8919233307771919E-3</v>
      </c>
      <c r="M211" s="100">
        <f t="shared" si="10"/>
        <v>4.0865194973160517E-5</v>
      </c>
    </row>
    <row r="212" spans="1:13" x14ac:dyDescent="0.2">
      <c r="A212" s="14"/>
      <c r="B212" s="105" t="s">
        <v>165</v>
      </c>
      <c r="C212" s="106">
        <v>42566</v>
      </c>
      <c r="D212" s="107" t="s">
        <v>131</v>
      </c>
      <c r="E212" s="106">
        <v>43661</v>
      </c>
      <c r="F212" s="104">
        <v>250000</v>
      </c>
      <c r="G212" s="104"/>
      <c r="H212" s="104">
        <v>259223.45200445433</v>
      </c>
      <c r="I212" s="109">
        <v>0.01</v>
      </c>
      <c r="J212" s="109"/>
      <c r="K212" s="108"/>
      <c r="L212" s="99">
        <f t="shared" si="9"/>
        <v>3.8919233307771919E-3</v>
      </c>
      <c r="M212" s="100">
        <f t="shared" si="10"/>
        <v>3.8919233307771917E-5</v>
      </c>
    </row>
    <row r="213" spans="1:13" ht="22.5" x14ac:dyDescent="0.2">
      <c r="A213" s="14"/>
      <c r="B213" s="105" t="s">
        <v>166</v>
      </c>
      <c r="C213" s="106">
        <v>42566</v>
      </c>
      <c r="D213" s="107" t="s">
        <v>162</v>
      </c>
      <c r="E213" s="106">
        <v>44027</v>
      </c>
      <c r="F213" s="104">
        <v>250000</v>
      </c>
      <c r="G213" s="104"/>
      <c r="H213" s="104">
        <v>259223.45200445433</v>
      </c>
      <c r="I213" s="109">
        <v>1.15E-2</v>
      </c>
      <c r="J213" s="109"/>
      <c r="K213" s="108"/>
      <c r="L213" s="99">
        <f t="shared" si="9"/>
        <v>3.8919233307771919E-3</v>
      </c>
      <c r="M213" s="100">
        <f t="shared" si="10"/>
        <v>4.4757118303937703E-5</v>
      </c>
    </row>
    <row r="214" spans="1:13" ht="22.5" x14ac:dyDescent="0.2">
      <c r="A214" s="14"/>
      <c r="B214" s="105" t="s">
        <v>167</v>
      </c>
      <c r="C214" s="106">
        <v>42592</v>
      </c>
      <c r="D214" s="107" t="s">
        <v>135</v>
      </c>
      <c r="E214" s="106">
        <v>43322</v>
      </c>
      <c r="F214" s="104">
        <v>250000</v>
      </c>
      <c r="G214" s="104"/>
      <c r="H214" s="104">
        <v>259223.45200445433</v>
      </c>
      <c r="I214" s="109">
        <v>8.9999999999999993E-3</v>
      </c>
      <c r="J214" s="109"/>
      <c r="K214" s="108"/>
      <c r="L214" s="99">
        <f t="shared" si="9"/>
        <v>3.8919233307771919E-3</v>
      </c>
      <c r="M214" s="100">
        <f t="shared" si="10"/>
        <v>3.5027309976994724E-5</v>
      </c>
    </row>
    <row r="215" spans="1:13" ht="22.5" x14ac:dyDescent="0.2">
      <c r="A215" s="14"/>
      <c r="B215" s="105" t="s">
        <v>168</v>
      </c>
      <c r="C215" s="106">
        <v>42594</v>
      </c>
      <c r="D215" s="107" t="s">
        <v>131</v>
      </c>
      <c r="E215" s="106">
        <v>43689</v>
      </c>
      <c r="F215" s="104">
        <v>250000</v>
      </c>
      <c r="G215" s="104"/>
      <c r="H215" s="104">
        <v>259223.45200445433</v>
      </c>
      <c r="I215" s="109">
        <v>0.01</v>
      </c>
      <c r="J215" s="109"/>
      <c r="K215" s="108"/>
      <c r="L215" s="99">
        <f t="shared" si="9"/>
        <v>3.8919233307771919E-3</v>
      </c>
      <c r="M215" s="100">
        <f t="shared" si="10"/>
        <v>3.8919233307771917E-5</v>
      </c>
    </row>
    <row r="216" spans="1:13" ht="22.5" x14ac:dyDescent="0.2">
      <c r="A216" s="14"/>
      <c r="B216" s="105" t="s">
        <v>169</v>
      </c>
      <c r="C216" s="106">
        <v>42594</v>
      </c>
      <c r="D216" s="107" t="s">
        <v>131</v>
      </c>
      <c r="E216" s="106">
        <v>43689</v>
      </c>
      <c r="F216" s="104">
        <v>250000</v>
      </c>
      <c r="G216" s="104"/>
      <c r="H216" s="104">
        <v>259223.45200445433</v>
      </c>
      <c r="I216" s="109">
        <v>1.15E-2</v>
      </c>
      <c r="J216" s="109"/>
      <c r="K216" s="108"/>
      <c r="L216" s="99">
        <f t="shared" si="9"/>
        <v>3.8919233307771919E-3</v>
      </c>
      <c r="M216" s="100">
        <f t="shared" si="10"/>
        <v>4.4757118303937703E-5</v>
      </c>
    </row>
    <row r="217" spans="1:13" ht="22.5" x14ac:dyDescent="0.2">
      <c r="A217" s="14"/>
      <c r="B217" s="105" t="s">
        <v>170</v>
      </c>
      <c r="C217" s="106">
        <v>42599</v>
      </c>
      <c r="D217" s="107" t="s">
        <v>171</v>
      </c>
      <c r="E217" s="106">
        <v>42963</v>
      </c>
      <c r="F217" s="104">
        <v>250000</v>
      </c>
      <c r="G217" s="104"/>
      <c r="H217" s="104">
        <v>259223.45200445433</v>
      </c>
      <c r="I217" s="109">
        <v>7.0000000000000001E-3</v>
      </c>
      <c r="J217" s="109"/>
      <c r="K217" s="108"/>
      <c r="L217" s="99">
        <f t="shared" si="9"/>
        <v>3.8919233307771919E-3</v>
      </c>
      <c r="M217" s="100">
        <f t="shared" si="10"/>
        <v>2.7243463315440345E-5</v>
      </c>
    </row>
    <row r="218" spans="1:13" ht="22.5" x14ac:dyDescent="0.2">
      <c r="A218" s="14"/>
      <c r="B218" s="105" t="s">
        <v>172</v>
      </c>
      <c r="C218" s="106">
        <v>42601</v>
      </c>
      <c r="D218" s="107" t="s">
        <v>131</v>
      </c>
      <c r="E218" s="106">
        <v>43696</v>
      </c>
      <c r="F218" s="104">
        <v>250000</v>
      </c>
      <c r="G218" s="104"/>
      <c r="H218" s="104">
        <v>259223.45200445433</v>
      </c>
      <c r="I218" s="109">
        <v>0.01</v>
      </c>
      <c r="J218" s="109"/>
      <c r="K218" s="108"/>
      <c r="L218" s="99">
        <f t="shared" si="9"/>
        <v>3.8919233307771919E-3</v>
      </c>
      <c r="M218" s="100">
        <f t="shared" si="10"/>
        <v>3.8919233307771917E-5</v>
      </c>
    </row>
    <row r="219" spans="1:13" ht="22.5" x14ac:dyDescent="0.2">
      <c r="A219" s="14"/>
      <c r="B219" s="105" t="s">
        <v>173</v>
      </c>
      <c r="C219" s="106">
        <v>42601</v>
      </c>
      <c r="D219" s="107" t="s">
        <v>162</v>
      </c>
      <c r="E219" s="106">
        <v>44062</v>
      </c>
      <c r="F219" s="104">
        <v>250000</v>
      </c>
      <c r="G219" s="104"/>
      <c r="H219" s="104">
        <v>259223.45200445433</v>
      </c>
      <c r="I219" s="109">
        <v>1.2500000000000001E-2</v>
      </c>
      <c r="J219" s="109"/>
      <c r="K219" s="108"/>
      <c r="L219" s="99">
        <f t="shared" si="9"/>
        <v>3.8919233307771919E-3</v>
      </c>
      <c r="M219" s="100">
        <f t="shared" si="10"/>
        <v>4.8649041634714903E-5</v>
      </c>
    </row>
    <row r="220" spans="1:13" x14ac:dyDescent="0.2">
      <c r="A220" s="14"/>
      <c r="B220" s="105" t="s">
        <v>174</v>
      </c>
      <c r="C220" s="106">
        <v>42613</v>
      </c>
      <c r="D220" s="107" t="s">
        <v>135</v>
      </c>
      <c r="E220" s="106">
        <v>43343</v>
      </c>
      <c r="F220" s="104">
        <v>250000</v>
      </c>
      <c r="G220" s="104"/>
      <c r="H220" s="104">
        <v>259223.45200445433</v>
      </c>
      <c r="I220" s="109">
        <v>1.0500000000000001E-2</v>
      </c>
      <c r="J220" s="109"/>
      <c r="K220" s="108"/>
      <c r="L220" s="99">
        <f t="shared" si="9"/>
        <v>3.8919233307771919E-3</v>
      </c>
      <c r="M220" s="100">
        <f t="shared" si="10"/>
        <v>4.0865194973160517E-5</v>
      </c>
    </row>
    <row r="221" spans="1:13" x14ac:dyDescent="0.2">
      <c r="A221" s="14"/>
      <c r="B221" s="105" t="s">
        <v>175</v>
      </c>
      <c r="C221" s="106">
        <v>42620</v>
      </c>
      <c r="D221" s="107" t="s">
        <v>131</v>
      </c>
      <c r="E221" s="106">
        <v>43717</v>
      </c>
      <c r="F221" s="104">
        <v>250000</v>
      </c>
      <c r="G221" s="104"/>
      <c r="H221" s="104">
        <v>259223.45200445433</v>
      </c>
      <c r="I221" s="109">
        <v>1.15E-2</v>
      </c>
      <c r="J221" s="109"/>
      <c r="K221" s="108"/>
      <c r="L221" s="99">
        <f t="shared" si="9"/>
        <v>3.8919233307771919E-3</v>
      </c>
      <c r="M221" s="100">
        <f t="shared" si="10"/>
        <v>4.4757118303937703E-5</v>
      </c>
    </row>
    <row r="222" spans="1:13" ht="22.5" x14ac:dyDescent="0.2">
      <c r="A222" s="14"/>
      <c r="B222" s="105" t="s">
        <v>176</v>
      </c>
      <c r="C222" s="106">
        <v>42621</v>
      </c>
      <c r="D222" s="107" t="s">
        <v>171</v>
      </c>
      <c r="E222" s="106">
        <v>42986</v>
      </c>
      <c r="F222" s="104">
        <v>250000</v>
      </c>
      <c r="G222" s="104"/>
      <c r="H222" s="104">
        <v>259223.45200445433</v>
      </c>
      <c r="I222" s="109">
        <v>8.5000000000000006E-3</v>
      </c>
      <c r="J222" s="109"/>
      <c r="K222" s="108"/>
      <c r="L222" s="99">
        <f t="shared" si="9"/>
        <v>3.8919233307771919E-3</v>
      </c>
      <c r="M222" s="100">
        <f t="shared" si="10"/>
        <v>3.3081348311606131E-5</v>
      </c>
    </row>
    <row r="223" spans="1:13" ht="22.5" x14ac:dyDescent="0.2">
      <c r="A223" s="14"/>
      <c r="B223" s="105" t="s">
        <v>177</v>
      </c>
      <c r="C223" s="106">
        <v>42622</v>
      </c>
      <c r="D223" s="107" t="s">
        <v>178</v>
      </c>
      <c r="E223" s="106">
        <v>43991</v>
      </c>
      <c r="F223" s="104">
        <v>250000</v>
      </c>
      <c r="G223" s="104"/>
      <c r="H223" s="104">
        <v>259223.45200445433</v>
      </c>
      <c r="I223" s="109">
        <v>1.15E-2</v>
      </c>
      <c r="J223" s="109"/>
      <c r="K223" s="108"/>
      <c r="L223" s="99">
        <f t="shared" si="9"/>
        <v>3.8919233307771919E-3</v>
      </c>
      <c r="M223" s="100">
        <f t="shared" si="10"/>
        <v>4.4757118303937703E-5</v>
      </c>
    </row>
    <row r="224" spans="1:13" ht="22.5" x14ac:dyDescent="0.2">
      <c r="A224" s="14"/>
      <c r="B224" s="105" t="s">
        <v>179</v>
      </c>
      <c r="C224" s="106">
        <v>42627</v>
      </c>
      <c r="D224" s="107" t="s">
        <v>131</v>
      </c>
      <c r="E224" s="106">
        <v>43721</v>
      </c>
      <c r="F224" s="104">
        <v>250000</v>
      </c>
      <c r="G224" s="104"/>
      <c r="H224" s="104">
        <v>259223.45200445433</v>
      </c>
      <c r="I224" s="109">
        <v>1.15E-2</v>
      </c>
      <c r="J224" s="109"/>
      <c r="K224" s="108"/>
      <c r="L224" s="99">
        <f t="shared" si="9"/>
        <v>3.8919233307771919E-3</v>
      </c>
      <c r="M224" s="100">
        <f t="shared" si="10"/>
        <v>4.4757118303937703E-5</v>
      </c>
    </row>
    <row r="225" spans="1:13" x14ac:dyDescent="0.2">
      <c r="A225" s="14"/>
      <c r="B225" s="105" t="s">
        <v>180</v>
      </c>
      <c r="C225" s="106">
        <v>42632</v>
      </c>
      <c r="D225" s="107" t="s">
        <v>131</v>
      </c>
      <c r="E225" s="106">
        <v>43727</v>
      </c>
      <c r="F225" s="104">
        <v>250000</v>
      </c>
      <c r="G225" s="104"/>
      <c r="H225" s="104">
        <v>259223.45200445433</v>
      </c>
      <c r="I225" s="109">
        <v>1.0999999999999999E-2</v>
      </c>
      <c r="J225" s="109"/>
      <c r="K225" s="108"/>
      <c r="L225" s="99">
        <f t="shared" si="9"/>
        <v>3.8919233307771919E-3</v>
      </c>
      <c r="M225" s="100">
        <f t="shared" si="10"/>
        <v>4.281115663854911E-5</v>
      </c>
    </row>
    <row r="226" spans="1:13" x14ac:dyDescent="0.2">
      <c r="A226" s="14"/>
      <c r="B226" s="105" t="s">
        <v>181</v>
      </c>
      <c r="C226" s="106">
        <v>42650</v>
      </c>
      <c r="D226" s="107" t="s">
        <v>162</v>
      </c>
      <c r="E226" s="106">
        <v>44111</v>
      </c>
      <c r="F226" s="104">
        <v>250000</v>
      </c>
      <c r="G226" s="104"/>
      <c r="H226" s="104">
        <v>259223.45200445433</v>
      </c>
      <c r="I226" s="109">
        <v>1.35E-2</v>
      </c>
      <c r="J226" s="109"/>
      <c r="K226" s="108"/>
      <c r="L226" s="99">
        <f t="shared" si="9"/>
        <v>3.8919233307771919E-3</v>
      </c>
      <c r="M226" s="100">
        <f t="shared" si="10"/>
        <v>5.2540964965492089E-5</v>
      </c>
    </row>
    <row r="227" spans="1:13" ht="22.5" x14ac:dyDescent="0.2">
      <c r="A227" s="14"/>
      <c r="B227" s="105" t="s">
        <v>182</v>
      </c>
      <c r="C227" s="106">
        <v>42655</v>
      </c>
      <c r="D227" s="107" t="s">
        <v>131</v>
      </c>
      <c r="E227" s="106">
        <v>43753</v>
      </c>
      <c r="F227" s="104">
        <v>250000</v>
      </c>
      <c r="G227" s="104"/>
      <c r="H227" s="104">
        <v>259223.45200445433</v>
      </c>
      <c r="I227" s="109">
        <v>1.2999999999999999E-2</v>
      </c>
      <c r="J227" s="109"/>
      <c r="K227" s="108"/>
      <c r="L227" s="99">
        <f t="shared" si="9"/>
        <v>3.8919233307771919E-3</v>
      </c>
      <c r="M227" s="100">
        <f t="shared" si="10"/>
        <v>5.0595003300103489E-5</v>
      </c>
    </row>
    <row r="228" spans="1:13" ht="22.5" x14ac:dyDescent="0.2">
      <c r="A228" s="14"/>
      <c r="B228" s="105" t="s">
        <v>183</v>
      </c>
      <c r="C228" s="106">
        <v>42656</v>
      </c>
      <c r="D228" s="107" t="s">
        <v>171</v>
      </c>
      <c r="E228" s="106">
        <v>43021</v>
      </c>
      <c r="F228" s="104">
        <v>250000</v>
      </c>
      <c r="G228" s="104"/>
      <c r="H228" s="104">
        <v>259223.45200445433</v>
      </c>
      <c r="I228" s="109">
        <v>7.4999999999999997E-3</v>
      </c>
      <c r="J228" s="109"/>
      <c r="K228" s="108"/>
      <c r="L228" s="99">
        <f t="shared" si="9"/>
        <v>3.8919233307771919E-3</v>
      </c>
      <c r="M228" s="100">
        <f t="shared" si="10"/>
        <v>2.9189424980828938E-5</v>
      </c>
    </row>
    <row r="229" spans="1:13" x14ac:dyDescent="0.2">
      <c r="A229" s="14"/>
      <c r="B229" s="105" t="s">
        <v>184</v>
      </c>
      <c r="C229" s="106">
        <v>42656</v>
      </c>
      <c r="D229" s="107" t="s">
        <v>162</v>
      </c>
      <c r="E229" s="106">
        <v>44117</v>
      </c>
      <c r="F229" s="104">
        <v>250000</v>
      </c>
      <c r="G229" s="104"/>
      <c r="H229" s="104">
        <v>259223.45200445433</v>
      </c>
      <c r="I229" s="109">
        <v>1.4E-2</v>
      </c>
      <c r="J229" s="109"/>
      <c r="K229" s="108"/>
      <c r="L229" s="99">
        <f t="shared" si="9"/>
        <v>3.8919233307771919E-3</v>
      </c>
      <c r="M229" s="100">
        <f t="shared" si="10"/>
        <v>5.4486926630880689E-5</v>
      </c>
    </row>
    <row r="230" spans="1:13" ht="22.5" x14ac:dyDescent="0.2">
      <c r="A230" s="14"/>
      <c r="B230" s="105" t="s">
        <v>185</v>
      </c>
      <c r="C230" s="106">
        <v>42664</v>
      </c>
      <c r="D230" s="107" t="s">
        <v>131</v>
      </c>
      <c r="E230" s="106">
        <v>43759</v>
      </c>
      <c r="F230" s="104">
        <v>250000</v>
      </c>
      <c r="G230" s="104"/>
      <c r="H230" s="104">
        <v>259223.45200445433</v>
      </c>
      <c r="I230" s="109">
        <v>1.2E-2</v>
      </c>
      <c r="J230" s="109"/>
      <c r="K230" s="108"/>
      <c r="L230" s="99">
        <f t="shared" si="9"/>
        <v>3.8919233307771919E-3</v>
      </c>
      <c r="M230" s="100">
        <f t="shared" si="10"/>
        <v>4.6703079969326303E-5</v>
      </c>
    </row>
    <row r="231" spans="1:13" x14ac:dyDescent="0.2">
      <c r="A231" s="14"/>
      <c r="B231" s="105" t="s">
        <v>186</v>
      </c>
      <c r="C231" s="106">
        <v>42676</v>
      </c>
      <c r="D231" s="107" t="s">
        <v>135</v>
      </c>
      <c r="E231" s="106">
        <v>43406</v>
      </c>
      <c r="F231" s="104">
        <v>250000</v>
      </c>
      <c r="G231" s="104"/>
      <c r="H231" s="104">
        <v>259223.45200445433</v>
      </c>
      <c r="I231" s="109">
        <v>1.0999999999999999E-2</v>
      </c>
      <c r="J231" s="109"/>
      <c r="K231" s="108"/>
      <c r="L231" s="99">
        <f t="shared" si="9"/>
        <v>3.8919233307771919E-3</v>
      </c>
      <c r="M231" s="100">
        <f t="shared" si="10"/>
        <v>4.281115663854911E-5</v>
      </c>
    </row>
    <row r="232" spans="1:13" ht="22.5" x14ac:dyDescent="0.2">
      <c r="A232" s="14"/>
      <c r="B232" s="105" t="s">
        <v>187</v>
      </c>
      <c r="C232" s="106">
        <v>42692</v>
      </c>
      <c r="D232" s="107" t="s">
        <v>171</v>
      </c>
      <c r="E232" s="106">
        <v>43056</v>
      </c>
      <c r="F232" s="104">
        <v>250000</v>
      </c>
      <c r="G232" s="104"/>
      <c r="H232" s="104">
        <v>259223.45200445433</v>
      </c>
      <c r="I232" s="109">
        <v>8.0000000000000002E-3</v>
      </c>
      <c r="J232" s="109"/>
      <c r="K232" s="108"/>
      <c r="L232" s="99">
        <f t="shared" si="9"/>
        <v>3.8919233307771919E-3</v>
      </c>
      <c r="M232" s="100">
        <f t="shared" si="10"/>
        <v>3.1135386646217538E-5</v>
      </c>
    </row>
    <row r="233" spans="1:13" ht="22.5" x14ac:dyDescent="0.2">
      <c r="A233" s="14"/>
      <c r="B233" s="105" t="s">
        <v>188</v>
      </c>
      <c r="C233" s="106">
        <v>42684</v>
      </c>
      <c r="D233" s="107" t="s">
        <v>135</v>
      </c>
      <c r="E233" s="106">
        <v>43413</v>
      </c>
      <c r="F233" s="104">
        <v>250000</v>
      </c>
      <c r="G233" s="104"/>
      <c r="H233" s="104">
        <v>259223.45200445433</v>
      </c>
      <c r="I233" s="109">
        <v>1.0999999999999999E-2</v>
      </c>
      <c r="J233" s="109"/>
      <c r="K233" s="108"/>
      <c r="L233" s="99">
        <f t="shared" si="9"/>
        <v>3.8919233307771919E-3</v>
      </c>
      <c r="M233" s="100">
        <f t="shared" si="10"/>
        <v>4.281115663854911E-5</v>
      </c>
    </row>
    <row r="234" spans="1:13" ht="22.5" x14ac:dyDescent="0.2">
      <c r="A234" s="14"/>
      <c r="B234" s="105" t="s">
        <v>189</v>
      </c>
      <c r="C234" s="106">
        <v>42683</v>
      </c>
      <c r="D234" s="107" t="s">
        <v>131</v>
      </c>
      <c r="E234" s="106">
        <v>43777</v>
      </c>
      <c r="F234" s="104">
        <v>250000</v>
      </c>
      <c r="G234" s="104"/>
      <c r="H234" s="104">
        <v>259223.45200445433</v>
      </c>
      <c r="I234" s="109">
        <v>1.15E-2</v>
      </c>
      <c r="J234" s="109"/>
      <c r="K234" s="108"/>
      <c r="L234" s="99">
        <f t="shared" si="9"/>
        <v>3.8919233307771919E-3</v>
      </c>
      <c r="M234" s="100">
        <f t="shared" si="10"/>
        <v>4.4757118303937703E-5</v>
      </c>
    </row>
    <row r="235" spans="1:13" ht="22.5" x14ac:dyDescent="0.2">
      <c r="A235" s="14"/>
      <c r="B235" s="105" t="s">
        <v>190</v>
      </c>
      <c r="C235" s="106">
        <v>42692</v>
      </c>
      <c r="D235" s="107" t="s">
        <v>131</v>
      </c>
      <c r="E235" s="106">
        <v>43787</v>
      </c>
      <c r="F235" s="104">
        <v>250000</v>
      </c>
      <c r="G235" s="104"/>
      <c r="H235" s="104">
        <v>259223.45200445433</v>
      </c>
      <c r="I235" s="109">
        <v>1.0999999999999999E-2</v>
      </c>
      <c r="J235" s="109"/>
      <c r="K235" s="108"/>
      <c r="L235" s="99">
        <f t="shared" si="9"/>
        <v>3.8919233307771919E-3</v>
      </c>
      <c r="M235" s="100">
        <f t="shared" si="10"/>
        <v>4.281115663854911E-5</v>
      </c>
    </row>
    <row r="236" spans="1:13" ht="22.5" x14ac:dyDescent="0.2">
      <c r="A236" s="14"/>
      <c r="B236" s="105" t="s">
        <v>191</v>
      </c>
      <c r="C236" s="106">
        <v>42690</v>
      </c>
      <c r="D236" s="107" t="s">
        <v>192</v>
      </c>
      <c r="E236" s="106">
        <v>43815</v>
      </c>
      <c r="F236" s="104">
        <v>250000</v>
      </c>
      <c r="G236" s="104"/>
      <c r="H236" s="104">
        <v>259223.45200445433</v>
      </c>
      <c r="I236" s="109">
        <v>1.15E-2</v>
      </c>
      <c r="J236" s="109"/>
      <c r="K236" s="108"/>
      <c r="L236" s="99">
        <f t="shared" si="9"/>
        <v>3.8919233307771919E-3</v>
      </c>
      <c r="M236" s="100">
        <f t="shared" si="10"/>
        <v>4.4757118303937703E-5</v>
      </c>
    </row>
    <row r="237" spans="1:13" x14ac:dyDescent="0.2">
      <c r="A237" s="14"/>
      <c r="B237" s="105" t="s">
        <v>193</v>
      </c>
      <c r="C237" s="106">
        <v>42678</v>
      </c>
      <c r="D237" s="107" t="s">
        <v>194</v>
      </c>
      <c r="E237" s="106">
        <v>44504</v>
      </c>
      <c r="F237" s="104">
        <v>250000</v>
      </c>
      <c r="G237" s="104"/>
      <c r="H237" s="104">
        <v>259223.45200445433</v>
      </c>
      <c r="I237" s="109">
        <v>1.7000000000000001E-2</v>
      </c>
      <c r="J237" s="109"/>
      <c r="K237" s="108"/>
      <c r="L237" s="99">
        <f t="shared" si="9"/>
        <v>3.8919233307771919E-3</v>
      </c>
      <c r="M237" s="100">
        <f t="shared" si="10"/>
        <v>6.6162696623212262E-5</v>
      </c>
    </row>
    <row r="238" spans="1:13" ht="22.5" x14ac:dyDescent="0.2">
      <c r="A238" s="14"/>
      <c r="B238" s="105" t="s">
        <v>195</v>
      </c>
      <c r="C238" s="106">
        <v>42692</v>
      </c>
      <c r="D238" s="107" t="s">
        <v>131</v>
      </c>
      <c r="E238" s="106">
        <v>43787</v>
      </c>
      <c r="F238" s="104">
        <v>250000</v>
      </c>
      <c r="G238" s="104"/>
      <c r="H238" s="104">
        <v>259223.45200445433</v>
      </c>
      <c r="I238" s="109">
        <v>1.35E-2</v>
      </c>
      <c r="J238" s="109"/>
      <c r="K238" s="108"/>
      <c r="L238" s="99">
        <f t="shared" si="9"/>
        <v>3.8919233307771919E-3</v>
      </c>
      <c r="M238" s="100">
        <f t="shared" si="10"/>
        <v>5.2540964965492089E-5</v>
      </c>
    </row>
    <row r="239" spans="1:13" x14ac:dyDescent="0.2">
      <c r="A239" s="14"/>
      <c r="B239" s="105" t="s">
        <v>196</v>
      </c>
      <c r="C239" s="106">
        <v>42748</v>
      </c>
      <c r="D239" s="107" t="s">
        <v>171</v>
      </c>
      <c r="E239" s="106">
        <v>43112</v>
      </c>
      <c r="F239" s="104">
        <v>250000</v>
      </c>
      <c r="G239" s="104"/>
      <c r="H239" s="104">
        <v>259223.45200445433</v>
      </c>
      <c r="I239" s="109">
        <v>0.01</v>
      </c>
      <c r="J239" s="109"/>
      <c r="K239" s="108"/>
      <c r="L239" s="99">
        <f t="shared" si="9"/>
        <v>3.8919233307771919E-3</v>
      </c>
      <c r="M239" s="100">
        <f t="shared" si="10"/>
        <v>3.8919233307771917E-5</v>
      </c>
    </row>
    <row r="240" spans="1:13" ht="22.5" x14ac:dyDescent="0.2">
      <c r="A240" s="14"/>
      <c r="B240" s="105" t="s">
        <v>197</v>
      </c>
      <c r="C240" s="106">
        <v>42752</v>
      </c>
      <c r="D240" s="107" t="s">
        <v>171</v>
      </c>
      <c r="E240" s="106">
        <v>43117</v>
      </c>
      <c r="F240" s="104">
        <v>250000</v>
      </c>
      <c r="G240" s="104"/>
      <c r="H240" s="104">
        <v>259223.45200445433</v>
      </c>
      <c r="I240" s="109">
        <v>0.01</v>
      </c>
      <c r="J240" s="109"/>
      <c r="K240" s="108"/>
      <c r="L240" s="99">
        <f t="shared" si="9"/>
        <v>3.8919233307771919E-3</v>
      </c>
      <c r="M240" s="100">
        <f t="shared" si="10"/>
        <v>3.8919233307771917E-5</v>
      </c>
    </row>
    <row r="241" spans="1:13" ht="22.5" x14ac:dyDescent="0.2">
      <c r="A241" s="14"/>
      <c r="B241" s="105" t="s">
        <v>198</v>
      </c>
      <c r="C241" s="106">
        <v>42755</v>
      </c>
      <c r="D241" s="107" t="s">
        <v>171</v>
      </c>
      <c r="E241" s="106">
        <v>43119</v>
      </c>
      <c r="F241" s="104">
        <v>250000</v>
      </c>
      <c r="G241" s="104"/>
      <c r="H241" s="104">
        <v>259223.45200445433</v>
      </c>
      <c r="I241" s="109">
        <v>8.9999999999999993E-3</v>
      </c>
      <c r="J241" s="109"/>
      <c r="K241" s="108"/>
      <c r="L241" s="99">
        <f t="shared" si="9"/>
        <v>3.8919233307771919E-3</v>
      </c>
      <c r="M241" s="100">
        <f t="shared" si="10"/>
        <v>3.5027309976994724E-5</v>
      </c>
    </row>
    <row r="242" spans="1:13" ht="22.5" x14ac:dyDescent="0.2">
      <c r="A242" s="14"/>
      <c r="B242" s="105" t="s">
        <v>199</v>
      </c>
      <c r="C242" s="106">
        <v>42755</v>
      </c>
      <c r="D242" s="107" t="s">
        <v>171</v>
      </c>
      <c r="E242" s="106">
        <v>43119</v>
      </c>
      <c r="F242" s="104">
        <v>250000</v>
      </c>
      <c r="G242" s="104"/>
      <c r="H242" s="104">
        <v>259223.45200445433</v>
      </c>
      <c r="I242" s="109">
        <v>8.9999999999999993E-3</v>
      </c>
      <c r="J242" s="109"/>
      <c r="K242" s="108"/>
      <c r="L242" s="99">
        <f t="shared" si="9"/>
        <v>3.8919233307771919E-3</v>
      </c>
      <c r="M242" s="100">
        <f t="shared" si="10"/>
        <v>3.5027309976994724E-5</v>
      </c>
    </row>
    <row r="243" spans="1:13" ht="22.5" x14ac:dyDescent="0.2">
      <c r="A243" s="14"/>
      <c r="B243" s="105" t="s">
        <v>200</v>
      </c>
      <c r="C243" s="106">
        <v>42755</v>
      </c>
      <c r="D243" s="107" t="s">
        <v>171</v>
      </c>
      <c r="E243" s="106">
        <v>43119</v>
      </c>
      <c r="F243" s="104">
        <v>250000</v>
      </c>
      <c r="G243" s="104"/>
      <c r="H243" s="104">
        <v>259223.45200445433</v>
      </c>
      <c r="I243" s="109">
        <v>8.9999999999999993E-3</v>
      </c>
      <c r="J243" s="109"/>
      <c r="K243" s="108"/>
      <c r="L243" s="99">
        <f t="shared" ref="L243:L269" si="11">H243/H$272</f>
        <v>3.8919233307771919E-3</v>
      </c>
      <c r="M243" s="100">
        <f t="shared" ref="M243:M269" si="12">L243*I243</f>
        <v>3.5027309976994724E-5</v>
      </c>
    </row>
    <row r="244" spans="1:13" ht="22.5" x14ac:dyDescent="0.2">
      <c r="A244" s="14"/>
      <c r="B244" s="105" t="s">
        <v>201</v>
      </c>
      <c r="C244" s="106">
        <v>42760</v>
      </c>
      <c r="D244" s="107" t="s">
        <v>171</v>
      </c>
      <c r="E244" s="106">
        <v>43125</v>
      </c>
      <c r="F244" s="104">
        <v>250000</v>
      </c>
      <c r="G244" s="104"/>
      <c r="H244" s="104">
        <v>259223.45200445433</v>
      </c>
      <c r="I244" s="109">
        <v>8.9999999999999993E-3</v>
      </c>
      <c r="J244" s="109"/>
      <c r="K244" s="108"/>
      <c r="L244" s="99">
        <f t="shared" si="11"/>
        <v>3.8919233307771919E-3</v>
      </c>
      <c r="M244" s="100">
        <f t="shared" si="12"/>
        <v>3.5027309976994724E-5</v>
      </c>
    </row>
    <row r="245" spans="1:13" ht="22.5" x14ac:dyDescent="0.2">
      <c r="A245" s="14"/>
      <c r="B245" s="105" t="s">
        <v>202</v>
      </c>
      <c r="C245" s="106">
        <v>42748</v>
      </c>
      <c r="D245" s="107" t="s">
        <v>135</v>
      </c>
      <c r="E245" s="106">
        <v>43479</v>
      </c>
      <c r="F245" s="104">
        <v>250000</v>
      </c>
      <c r="G245" s="104"/>
      <c r="H245" s="104">
        <v>259223.45200445433</v>
      </c>
      <c r="I245" s="109">
        <v>1.4E-2</v>
      </c>
      <c r="J245" s="109"/>
      <c r="K245" s="108"/>
      <c r="L245" s="99">
        <f t="shared" si="11"/>
        <v>3.8919233307771919E-3</v>
      </c>
      <c r="M245" s="100">
        <f t="shared" si="12"/>
        <v>5.4486926630880689E-5</v>
      </c>
    </row>
    <row r="246" spans="1:13" x14ac:dyDescent="0.2">
      <c r="A246" s="14"/>
      <c r="B246" s="105" t="s">
        <v>203</v>
      </c>
      <c r="C246" s="106">
        <v>42748</v>
      </c>
      <c r="D246" s="107" t="s">
        <v>135</v>
      </c>
      <c r="E246" s="106">
        <v>43479</v>
      </c>
      <c r="F246" s="104">
        <v>250000</v>
      </c>
      <c r="G246" s="104"/>
      <c r="H246" s="104">
        <v>259223.45200445433</v>
      </c>
      <c r="I246" s="109">
        <v>1.4E-2</v>
      </c>
      <c r="J246" s="109"/>
      <c r="K246" s="108"/>
      <c r="L246" s="99">
        <f t="shared" si="11"/>
        <v>3.8919233307771919E-3</v>
      </c>
      <c r="M246" s="100">
        <f t="shared" si="12"/>
        <v>5.4486926630880689E-5</v>
      </c>
    </row>
    <row r="247" spans="1:13" ht="22.5" x14ac:dyDescent="0.2">
      <c r="A247" s="14"/>
      <c r="B247" s="105" t="s">
        <v>204</v>
      </c>
      <c r="C247" s="106">
        <v>42753</v>
      </c>
      <c r="D247" s="107" t="s">
        <v>135</v>
      </c>
      <c r="E247" s="106">
        <v>43483</v>
      </c>
      <c r="F247" s="104">
        <v>250000</v>
      </c>
      <c r="G247" s="104"/>
      <c r="H247" s="104">
        <v>259223.45200445433</v>
      </c>
      <c r="I247" s="109">
        <v>1.35E-2</v>
      </c>
      <c r="J247" s="109"/>
      <c r="K247" s="108"/>
      <c r="L247" s="99">
        <f t="shared" si="11"/>
        <v>3.8919233307771919E-3</v>
      </c>
      <c r="M247" s="100">
        <f t="shared" si="12"/>
        <v>5.2540964965492089E-5</v>
      </c>
    </row>
    <row r="248" spans="1:13" x14ac:dyDescent="0.2">
      <c r="A248" s="14"/>
      <c r="B248" s="105" t="s">
        <v>205</v>
      </c>
      <c r="C248" s="106">
        <v>42760</v>
      </c>
      <c r="D248" s="107" t="s">
        <v>135</v>
      </c>
      <c r="E248" s="106">
        <v>43490</v>
      </c>
      <c r="F248" s="104">
        <v>250000</v>
      </c>
      <c r="G248" s="104"/>
      <c r="H248" s="104">
        <v>259223.45200445433</v>
      </c>
      <c r="I248" s="109">
        <v>1.35E-2</v>
      </c>
      <c r="J248" s="109"/>
      <c r="K248" s="108"/>
      <c r="L248" s="99">
        <f t="shared" si="11"/>
        <v>3.8919233307771919E-3</v>
      </c>
      <c r="M248" s="100">
        <f t="shared" si="12"/>
        <v>5.2540964965492089E-5</v>
      </c>
    </row>
    <row r="249" spans="1:13" x14ac:dyDescent="0.2">
      <c r="A249" s="14"/>
      <c r="B249" s="105" t="s">
        <v>206</v>
      </c>
      <c r="C249" s="106">
        <v>42748</v>
      </c>
      <c r="D249" s="107" t="s">
        <v>131</v>
      </c>
      <c r="E249" s="106">
        <v>43843</v>
      </c>
      <c r="F249" s="104">
        <v>250000</v>
      </c>
      <c r="G249" s="104"/>
      <c r="H249" s="104">
        <v>259223.45200445433</v>
      </c>
      <c r="I249" s="109">
        <v>1.6E-2</v>
      </c>
      <c r="J249" s="109"/>
      <c r="K249" s="108"/>
      <c r="L249" s="99">
        <f t="shared" si="11"/>
        <v>3.8919233307771919E-3</v>
      </c>
      <c r="M249" s="100">
        <f t="shared" si="12"/>
        <v>6.2270773292435075E-5</v>
      </c>
    </row>
    <row r="250" spans="1:13" x14ac:dyDescent="0.2">
      <c r="A250" s="14"/>
      <c r="B250" s="105" t="s">
        <v>207</v>
      </c>
      <c r="C250" s="106">
        <v>42760</v>
      </c>
      <c r="D250" s="107" t="s">
        <v>131</v>
      </c>
      <c r="E250" s="106">
        <v>43857</v>
      </c>
      <c r="F250" s="104">
        <v>250000</v>
      </c>
      <c r="G250" s="104"/>
      <c r="H250" s="104">
        <v>259223.45200445433</v>
      </c>
      <c r="I250" s="109">
        <v>1.7000000000000001E-2</v>
      </c>
      <c r="J250" s="109"/>
      <c r="K250" s="108"/>
      <c r="L250" s="99">
        <f t="shared" si="11"/>
        <v>3.8919233307771919E-3</v>
      </c>
      <c r="M250" s="100">
        <f t="shared" si="12"/>
        <v>6.6162696623212262E-5</v>
      </c>
    </row>
    <row r="251" spans="1:13" x14ac:dyDescent="0.2">
      <c r="A251" s="14"/>
      <c r="B251" s="105" t="s">
        <v>208</v>
      </c>
      <c r="C251" s="106">
        <v>42748</v>
      </c>
      <c r="D251" s="107" t="s">
        <v>209</v>
      </c>
      <c r="E251" s="106">
        <v>44025</v>
      </c>
      <c r="F251" s="104">
        <v>250000</v>
      </c>
      <c r="G251" s="104"/>
      <c r="H251" s="104">
        <v>259223.45200445433</v>
      </c>
      <c r="I251" s="109">
        <v>1.95E-2</v>
      </c>
      <c r="J251" s="109"/>
      <c r="K251" s="108"/>
      <c r="L251" s="99">
        <f t="shared" si="11"/>
        <v>3.8919233307771919E-3</v>
      </c>
      <c r="M251" s="100">
        <f t="shared" si="12"/>
        <v>7.5892504950155241E-5</v>
      </c>
    </row>
    <row r="252" spans="1:13" ht="22.5" x14ac:dyDescent="0.2">
      <c r="A252" s="14"/>
      <c r="B252" s="105" t="s">
        <v>210</v>
      </c>
      <c r="C252" s="106">
        <v>42753</v>
      </c>
      <c r="D252" s="107" t="s">
        <v>194</v>
      </c>
      <c r="E252" s="106">
        <v>44579</v>
      </c>
      <c r="F252" s="104">
        <v>250000</v>
      </c>
      <c r="G252" s="104"/>
      <c r="H252" s="104">
        <v>207378.76160356347</v>
      </c>
      <c r="I252" s="109">
        <v>2.0500000000000001E-2</v>
      </c>
      <c r="J252" s="109"/>
      <c r="K252" s="108"/>
      <c r="L252" s="99">
        <f t="shared" si="11"/>
        <v>3.1135386646217538E-3</v>
      </c>
      <c r="M252" s="100">
        <f t="shared" si="12"/>
        <v>6.3827542624745955E-5</v>
      </c>
    </row>
    <row r="253" spans="1:13" ht="22.5" x14ac:dyDescent="0.2">
      <c r="A253" s="14"/>
      <c r="B253" s="105" t="s">
        <v>211</v>
      </c>
      <c r="C253" s="106">
        <v>42753</v>
      </c>
      <c r="D253" s="107" t="s">
        <v>194</v>
      </c>
      <c r="E253" s="106">
        <v>44579</v>
      </c>
      <c r="F253" s="104">
        <v>250000</v>
      </c>
      <c r="G253" s="104"/>
      <c r="H253" s="104">
        <v>259223.45200445433</v>
      </c>
      <c r="I253" s="109">
        <v>2.0500000000000001E-2</v>
      </c>
      <c r="J253" s="109"/>
      <c r="K253" s="108"/>
      <c r="L253" s="99">
        <f t="shared" si="11"/>
        <v>3.8919233307771919E-3</v>
      </c>
      <c r="M253" s="100">
        <f t="shared" si="12"/>
        <v>7.9784428280932441E-5</v>
      </c>
    </row>
    <row r="254" spans="1:13" ht="22.5" x14ac:dyDescent="0.2">
      <c r="A254" s="14"/>
      <c r="B254" s="105" t="s">
        <v>212</v>
      </c>
      <c r="C254" s="106">
        <v>42748</v>
      </c>
      <c r="D254" s="107" t="s">
        <v>160</v>
      </c>
      <c r="E254" s="106">
        <v>43203</v>
      </c>
      <c r="F254" s="104">
        <v>250000</v>
      </c>
      <c r="G254" s="104"/>
      <c r="H254" s="104">
        <v>259223.45200445433</v>
      </c>
      <c r="I254" s="109">
        <v>0.01</v>
      </c>
      <c r="J254" s="109"/>
      <c r="K254" s="108"/>
      <c r="L254" s="99">
        <f t="shared" si="11"/>
        <v>3.8919233307771919E-3</v>
      </c>
      <c r="M254" s="100">
        <f t="shared" si="12"/>
        <v>3.8919233307771917E-5</v>
      </c>
    </row>
    <row r="255" spans="1:13" ht="22.5" x14ac:dyDescent="0.2">
      <c r="A255" s="14"/>
      <c r="B255" s="105" t="s">
        <v>213</v>
      </c>
      <c r="C255" s="106">
        <v>42755</v>
      </c>
      <c r="D255" s="107" t="s">
        <v>125</v>
      </c>
      <c r="E255" s="106">
        <v>43301</v>
      </c>
      <c r="F255" s="104">
        <v>250000</v>
      </c>
      <c r="G255" s="104"/>
      <c r="H255" s="104">
        <v>259223.45200445433</v>
      </c>
      <c r="I255" s="109">
        <v>1.0500000000000001E-2</v>
      </c>
      <c r="J255" s="109"/>
      <c r="K255" s="108"/>
      <c r="L255" s="99">
        <f t="shared" si="11"/>
        <v>3.8919233307771919E-3</v>
      </c>
      <c r="M255" s="100">
        <f t="shared" si="12"/>
        <v>4.0865194973160517E-5</v>
      </c>
    </row>
    <row r="256" spans="1:13" ht="22.5" x14ac:dyDescent="0.2">
      <c r="A256" s="14"/>
      <c r="B256" s="105" t="s">
        <v>214</v>
      </c>
      <c r="C256" s="106">
        <v>42748</v>
      </c>
      <c r="D256" s="107" t="s">
        <v>135</v>
      </c>
      <c r="E256" s="106">
        <v>43479</v>
      </c>
      <c r="F256" s="104">
        <v>250000</v>
      </c>
      <c r="G256" s="104"/>
      <c r="H256" s="104">
        <v>259223.45200445433</v>
      </c>
      <c r="I256" s="109">
        <v>1.35E-2</v>
      </c>
      <c r="J256" s="109"/>
      <c r="K256" s="108"/>
      <c r="L256" s="99">
        <f t="shared" si="11"/>
        <v>3.8919233307771919E-3</v>
      </c>
      <c r="M256" s="100">
        <f t="shared" si="12"/>
        <v>5.2540964965492089E-5</v>
      </c>
    </row>
    <row r="257" spans="1:13" ht="22.5" x14ac:dyDescent="0.2">
      <c r="A257" s="14"/>
      <c r="B257" s="105" t="s">
        <v>215</v>
      </c>
      <c r="C257" s="106">
        <v>42755</v>
      </c>
      <c r="D257" s="107" t="s">
        <v>128</v>
      </c>
      <c r="E257" s="106">
        <v>43668</v>
      </c>
      <c r="F257" s="104">
        <v>250000</v>
      </c>
      <c r="G257" s="104"/>
      <c r="H257" s="104">
        <v>259223.45200445433</v>
      </c>
      <c r="I257" s="109">
        <v>1.4500000000000001E-2</v>
      </c>
      <c r="J257" s="109"/>
      <c r="K257" s="108"/>
      <c r="L257" s="99">
        <f t="shared" si="11"/>
        <v>3.8919233307771919E-3</v>
      </c>
      <c r="M257" s="100">
        <f t="shared" si="12"/>
        <v>5.6432888296269282E-5</v>
      </c>
    </row>
    <row r="258" spans="1:13" ht="22.5" x14ac:dyDescent="0.2">
      <c r="A258" s="14"/>
      <c r="B258" s="105" t="s">
        <v>216</v>
      </c>
      <c r="C258" s="106">
        <v>42756</v>
      </c>
      <c r="D258" s="107" t="s">
        <v>131</v>
      </c>
      <c r="E258" s="106">
        <v>43851</v>
      </c>
      <c r="F258" s="104">
        <v>250000</v>
      </c>
      <c r="G258" s="104"/>
      <c r="H258" s="104">
        <v>259223.45200445433</v>
      </c>
      <c r="I258" s="109">
        <v>1.7500000000000002E-2</v>
      </c>
      <c r="J258" s="109"/>
      <c r="K258" s="108"/>
      <c r="L258" s="99">
        <f t="shared" si="11"/>
        <v>3.8919233307771919E-3</v>
      </c>
      <c r="M258" s="100">
        <f t="shared" si="12"/>
        <v>6.8108658288600868E-5</v>
      </c>
    </row>
    <row r="259" spans="1:13" ht="22.5" x14ac:dyDescent="0.2">
      <c r="A259" s="14"/>
      <c r="B259" s="105" t="s">
        <v>217</v>
      </c>
      <c r="C259" s="106">
        <v>42755</v>
      </c>
      <c r="D259" s="107" t="s">
        <v>194</v>
      </c>
      <c r="E259" s="106">
        <v>44581</v>
      </c>
      <c r="F259" s="104">
        <v>250000</v>
      </c>
      <c r="G259" s="104"/>
      <c r="H259" s="104">
        <v>259223.45200445433</v>
      </c>
      <c r="I259" s="109">
        <v>0.02</v>
      </c>
      <c r="J259" s="109"/>
      <c r="K259" s="108"/>
      <c r="L259" s="99">
        <f t="shared" si="11"/>
        <v>3.8919233307771919E-3</v>
      </c>
      <c r="M259" s="100">
        <f t="shared" si="12"/>
        <v>7.7838466615543834E-5</v>
      </c>
    </row>
    <row r="260" spans="1:13" ht="22.5" x14ac:dyDescent="0.2">
      <c r="A260" s="14"/>
      <c r="B260" s="105" t="s">
        <v>218</v>
      </c>
      <c r="C260" s="106">
        <v>42755</v>
      </c>
      <c r="D260" s="107" t="s">
        <v>194</v>
      </c>
      <c r="E260" s="106">
        <v>44581</v>
      </c>
      <c r="F260" s="104">
        <v>250000</v>
      </c>
      <c r="G260" s="104"/>
      <c r="H260" s="104">
        <v>259223.45200445433</v>
      </c>
      <c r="I260" s="109">
        <v>0.02</v>
      </c>
      <c r="J260" s="109"/>
      <c r="K260" s="108"/>
      <c r="L260" s="99">
        <f t="shared" si="11"/>
        <v>3.8919233307771919E-3</v>
      </c>
      <c r="M260" s="100">
        <f t="shared" si="12"/>
        <v>7.7838466615543834E-5</v>
      </c>
    </row>
    <row r="261" spans="1:13" ht="22.5" x14ac:dyDescent="0.2">
      <c r="A261" s="14"/>
      <c r="B261" s="105" t="s">
        <v>219</v>
      </c>
      <c r="C261" s="106">
        <v>42762</v>
      </c>
      <c r="D261" s="107" t="s">
        <v>194</v>
      </c>
      <c r="E261" s="106">
        <v>44588</v>
      </c>
      <c r="F261" s="104">
        <v>250000</v>
      </c>
      <c r="G261" s="104"/>
      <c r="H261" s="104">
        <v>259223.45200445433</v>
      </c>
      <c r="I261" s="109">
        <v>1.9E-2</v>
      </c>
      <c r="J261" s="109"/>
      <c r="K261" s="108"/>
      <c r="L261" s="99">
        <f t="shared" si="11"/>
        <v>3.8919233307771919E-3</v>
      </c>
      <c r="M261" s="100">
        <f t="shared" si="12"/>
        <v>7.3946543284766648E-5</v>
      </c>
    </row>
    <row r="262" spans="1:13" ht="22.5" x14ac:dyDescent="0.2">
      <c r="A262" s="14"/>
      <c r="B262" s="105" t="s">
        <v>220</v>
      </c>
      <c r="C262" s="106">
        <v>42781</v>
      </c>
      <c r="D262" s="107" t="s">
        <v>194</v>
      </c>
      <c r="E262" s="106">
        <v>44607</v>
      </c>
      <c r="F262" s="104">
        <v>250000</v>
      </c>
      <c r="G262" s="104"/>
      <c r="H262" s="104">
        <v>259223.45200445433</v>
      </c>
      <c r="I262" s="109">
        <v>2.3E-2</v>
      </c>
      <c r="J262" s="109"/>
      <c r="K262" s="108"/>
      <c r="L262" s="99">
        <f t="shared" si="11"/>
        <v>3.8919233307771919E-3</v>
      </c>
      <c r="M262" s="100">
        <f t="shared" si="12"/>
        <v>8.9514236607875406E-5</v>
      </c>
    </row>
    <row r="263" spans="1:13" x14ac:dyDescent="0.2">
      <c r="A263" s="14"/>
      <c r="B263" s="105" t="s">
        <v>221</v>
      </c>
      <c r="C263" s="106">
        <v>42815</v>
      </c>
      <c r="D263" s="107" t="s">
        <v>194</v>
      </c>
      <c r="E263" s="106">
        <v>44641</v>
      </c>
      <c r="F263" s="104">
        <v>250000</v>
      </c>
      <c r="G263" s="104"/>
      <c r="H263" s="104">
        <v>259223.45200445433</v>
      </c>
      <c r="I263" s="109">
        <v>2.4500000000000001E-2</v>
      </c>
      <c r="J263" s="109"/>
      <c r="K263" s="108"/>
      <c r="L263" s="99">
        <f t="shared" si="11"/>
        <v>3.8919233307771919E-3</v>
      </c>
      <c r="M263" s="100">
        <f t="shared" si="12"/>
        <v>9.5352121604041199E-5</v>
      </c>
    </row>
    <row r="264" spans="1:13" ht="22.5" x14ac:dyDescent="0.2">
      <c r="A264" s="14"/>
      <c r="B264" s="105" t="s">
        <v>222</v>
      </c>
      <c r="C264" s="106">
        <v>42815</v>
      </c>
      <c r="D264" s="107" t="s">
        <v>194</v>
      </c>
      <c r="E264" s="106">
        <v>44656</v>
      </c>
      <c r="F264" s="104">
        <v>200000</v>
      </c>
      <c r="G264" s="104"/>
      <c r="H264" s="104">
        <v>259223.45200445433</v>
      </c>
      <c r="I264" s="109">
        <v>2.4500000000000001E-2</v>
      </c>
      <c r="J264" s="109"/>
      <c r="K264" s="108"/>
      <c r="L264" s="99">
        <f t="shared" si="11"/>
        <v>3.8919233307771919E-3</v>
      </c>
      <c r="M264" s="100">
        <f t="shared" si="12"/>
        <v>9.5352121604041199E-5</v>
      </c>
    </row>
    <row r="265" spans="1:13" x14ac:dyDescent="0.2">
      <c r="A265" s="14"/>
      <c r="B265" s="105" t="s">
        <v>223</v>
      </c>
      <c r="C265" s="106">
        <v>42916</v>
      </c>
      <c r="D265" s="107" t="s">
        <v>135</v>
      </c>
      <c r="E265" s="106">
        <v>43647</v>
      </c>
      <c r="F265" s="104">
        <v>250000</v>
      </c>
      <c r="G265" s="104"/>
      <c r="H265" s="104">
        <v>259223.45200445433</v>
      </c>
      <c r="I265" s="109">
        <v>1.7500000000000002E-2</v>
      </c>
      <c r="J265" s="109"/>
      <c r="K265" s="108"/>
      <c r="L265" s="99">
        <f t="shared" si="11"/>
        <v>3.8919233307771919E-3</v>
      </c>
      <c r="M265" s="100">
        <f t="shared" si="12"/>
        <v>6.8108658288600868E-5</v>
      </c>
    </row>
    <row r="266" spans="1:13" ht="22.5" x14ac:dyDescent="0.2">
      <c r="A266" s="14"/>
      <c r="B266" s="105" t="s">
        <v>224</v>
      </c>
      <c r="C266" s="106">
        <v>42888</v>
      </c>
      <c r="D266" s="107" t="s">
        <v>194</v>
      </c>
      <c r="E266" s="106">
        <v>44714</v>
      </c>
      <c r="F266" s="104">
        <v>250000</v>
      </c>
      <c r="G266" s="104"/>
      <c r="H266" s="104">
        <v>259223.45200445433</v>
      </c>
      <c r="I266" s="109">
        <v>2.0500000000000001E-2</v>
      </c>
      <c r="J266" s="109"/>
      <c r="K266" s="108"/>
      <c r="L266" s="99">
        <f t="shared" si="11"/>
        <v>3.8919233307771919E-3</v>
      </c>
      <c r="M266" s="100">
        <f t="shared" si="12"/>
        <v>7.9784428280932441E-5</v>
      </c>
    </row>
    <row r="267" spans="1:13" ht="22.5" x14ac:dyDescent="0.2">
      <c r="A267" s="14"/>
      <c r="B267" s="105" t="s">
        <v>225</v>
      </c>
      <c r="C267" s="106">
        <v>42893</v>
      </c>
      <c r="D267" s="107" t="s">
        <v>194</v>
      </c>
      <c r="E267" s="106">
        <v>44719</v>
      </c>
      <c r="F267" s="104">
        <v>250000</v>
      </c>
      <c r="G267" s="104"/>
      <c r="H267" s="104">
        <v>259223.45200445433</v>
      </c>
      <c r="I267" s="109">
        <v>2.1000000000000001E-2</v>
      </c>
      <c r="J267" s="109"/>
      <c r="K267" s="108"/>
      <c r="L267" s="99">
        <f t="shared" si="11"/>
        <v>3.8919233307771919E-3</v>
      </c>
      <c r="M267" s="100">
        <f t="shared" si="12"/>
        <v>8.1730389946321034E-5</v>
      </c>
    </row>
    <row r="268" spans="1:13" x14ac:dyDescent="0.2">
      <c r="A268" s="14"/>
      <c r="B268" s="105" t="s">
        <v>226</v>
      </c>
      <c r="C268" s="106">
        <v>42895</v>
      </c>
      <c r="D268" s="107" t="s">
        <v>194</v>
      </c>
      <c r="E268" s="106">
        <v>44721</v>
      </c>
      <c r="F268" s="104">
        <v>200000</v>
      </c>
      <c r="G268" s="104"/>
      <c r="H268" s="104">
        <v>259223.45200445433</v>
      </c>
      <c r="I268" s="109">
        <v>2.0500000000000001E-2</v>
      </c>
      <c r="J268" s="109"/>
      <c r="K268" s="108"/>
      <c r="L268" s="99">
        <f t="shared" si="11"/>
        <v>3.8919233307771919E-3</v>
      </c>
      <c r="M268" s="100">
        <f t="shared" si="12"/>
        <v>7.9784428280932441E-5</v>
      </c>
    </row>
    <row r="269" spans="1:13" x14ac:dyDescent="0.2">
      <c r="A269" s="14"/>
      <c r="B269" s="105" t="s">
        <v>227</v>
      </c>
      <c r="C269" s="106">
        <v>42976</v>
      </c>
      <c r="D269" s="107" t="s">
        <v>194</v>
      </c>
      <c r="E269" s="106">
        <v>44802</v>
      </c>
      <c r="F269" s="104">
        <v>250000</v>
      </c>
      <c r="G269" s="104"/>
      <c r="H269" s="104">
        <f>F269</f>
        <v>250000</v>
      </c>
      <c r="I269" s="109">
        <v>1.7999999999999999E-2</v>
      </c>
      <c r="J269" s="109"/>
      <c r="K269" s="108"/>
      <c r="L269" s="99">
        <f t="shared" si="11"/>
        <v>3.7534444710564958E-3</v>
      </c>
      <c r="M269" s="100">
        <f t="shared" si="12"/>
        <v>6.756200047901692E-5</v>
      </c>
    </row>
    <row r="270" spans="1:13" ht="12" thickBot="1" x14ac:dyDescent="0.25">
      <c r="A270" s="23"/>
      <c r="B270" s="110"/>
      <c r="C270" s="111"/>
      <c r="D270" s="111"/>
      <c r="E270" s="112"/>
      <c r="F270" s="113"/>
      <c r="G270" s="113"/>
      <c r="H270" s="113"/>
      <c r="I270" s="114"/>
      <c r="J270" s="108"/>
      <c r="K270" s="108"/>
      <c r="L270" s="99"/>
      <c r="M270" s="99"/>
    </row>
    <row r="271" spans="1:13" x14ac:dyDescent="0.2">
      <c r="A271" s="88"/>
      <c r="B271" s="67"/>
      <c r="C271" s="115"/>
      <c r="D271" s="115"/>
      <c r="E271" s="115"/>
      <c r="F271" s="116"/>
      <c r="G271" s="116"/>
      <c r="H271" s="116"/>
      <c r="I271" s="104"/>
      <c r="J271" s="104"/>
    </row>
    <row r="272" spans="1:13" ht="12" thickBot="1" x14ac:dyDescent="0.25">
      <c r="A272" s="14"/>
      <c r="C272" s="117"/>
      <c r="D272" s="117"/>
      <c r="E272" s="26"/>
      <c r="F272" s="29" t="s">
        <v>228</v>
      </c>
      <c r="G272" s="29"/>
      <c r="H272" s="118">
        <f>SUM(H168:H270)</f>
        <v>66605487.82000006</v>
      </c>
      <c r="I272" s="118"/>
      <c r="J272" s="104"/>
    </row>
    <row r="273" spans="1:14" ht="12" thickTop="1" x14ac:dyDescent="0.2">
      <c r="A273" s="14"/>
      <c r="C273" s="117"/>
      <c r="D273" s="117"/>
      <c r="E273" s="26"/>
      <c r="G273" s="29"/>
      <c r="I273" s="119"/>
      <c r="J273" s="119"/>
      <c r="N273" s="120"/>
    </row>
    <row r="274" spans="1:14" x14ac:dyDescent="0.2">
      <c r="A274" s="14"/>
      <c r="B274" s="29"/>
      <c r="C274" s="117"/>
      <c r="D274" s="117"/>
      <c r="E274" s="119"/>
      <c r="F274" s="121" t="s">
        <v>229</v>
      </c>
      <c r="G274" s="121"/>
      <c r="H274" s="26"/>
      <c r="I274" s="122">
        <f>SUM(M168:M270)</f>
        <v>1.0463817670352789E-2</v>
      </c>
      <c r="J274" s="122"/>
      <c r="K274" s="122"/>
    </row>
    <row r="275" spans="1:14" x14ac:dyDescent="0.2">
      <c r="A275" s="14"/>
      <c r="B275" s="29"/>
      <c r="C275" s="117"/>
      <c r="D275" s="117"/>
      <c r="E275" s="119"/>
      <c r="F275" s="121"/>
      <c r="G275" s="121"/>
      <c r="H275" s="26"/>
      <c r="I275" s="122"/>
      <c r="J275" s="122"/>
      <c r="K275" s="122"/>
    </row>
    <row r="276" spans="1:14" x14ac:dyDescent="0.2">
      <c r="A276" s="14"/>
      <c r="B276" s="29"/>
      <c r="C276" s="117"/>
      <c r="D276" s="117"/>
      <c r="E276" s="119"/>
      <c r="F276" s="121"/>
      <c r="G276" s="121"/>
      <c r="H276" s="26"/>
      <c r="I276" s="122"/>
      <c r="J276" s="122"/>
      <c r="K276" s="122"/>
    </row>
    <row r="277" spans="1:14" x14ac:dyDescent="0.2">
      <c r="A277" s="14"/>
      <c r="B277" s="29"/>
      <c r="C277" s="117"/>
      <c r="D277" s="117"/>
      <c r="E277" s="119"/>
      <c r="F277" s="121"/>
      <c r="G277" s="121"/>
      <c r="H277" s="26"/>
      <c r="I277" s="122"/>
      <c r="J277" s="122"/>
      <c r="K277" s="122"/>
    </row>
    <row r="278" spans="1:14" x14ac:dyDescent="0.2">
      <c r="A278" s="14"/>
      <c r="B278" s="29"/>
      <c r="C278" s="117"/>
      <c r="D278" s="117"/>
      <c r="E278" s="119"/>
      <c r="F278" s="121"/>
      <c r="G278" s="121"/>
      <c r="H278" s="26"/>
      <c r="I278" s="122"/>
      <c r="J278" s="122"/>
      <c r="K278" s="122"/>
    </row>
    <row r="279" spans="1:14" x14ac:dyDescent="0.2">
      <c r="A279" s="14"/>
      <c r="B279" s="29"/>
      <c r="C279" s="117"/>
      <c r="D279" s="117"/>
      <c r="E279" s="119"/>
      <c r="F279" s="121"/>
      <c r="G279" s="26"/>
      <c r="H279" s="26"/>
      <c r="I279" s="26"/>
      <c r="J279" s="26"/>
      <c r="K279" s="92"/>
    </row>
    <row r="280" spans="1:14" x14ac:dyDescent="0.2">
      <c r="A280" s="14"/>
      <c r="B280" s="29"/>
      <c r="C280" s="117"/>
      <c r="D280" s="117"/>
      <c r="E280" s="119"/>
      <c r="F280" s="121"/>
      <c r="G280" s="26"/>
      <c r="H280" s="26"/>
      <c r="I280" s="26"/>
      <c r="J280" s="26"/>
      <c r="K280" s="92"/>
    </row>
    <row r="281" spans="1:14" x14ac:dyDescent="0.2">
      <c r="B281" s="88"/>
      <c r="C281" s="88"/>
      <c r="D281" s="88"/>
      <c r="E281" s="88"/>
      <c r="F281" s="88"/>
      <c r="G281" s="88"/>
      <c r="H281" s="88"/>
      <c r="I281" s="88"/>
      <c r="J281" s="88"/>
      <c r="K281" s="88"/>
    </row>
    <row r="282" spans="1:14" x14ac:dyDescent="0.2">
      <c r="B282" s="88"/>
      <c r="C282" s="88"/>
      <c r="D282" s="88"/>
      <c r="E282" s="88"/>
      <c r="F282" s="88"/>
      <c r="G282" s="88"/>
      <c r="H282" s="88"/>
      <c r="I282" s="88"/>
      <c r="J282" s="88"/>
      <c r="K282" s="88"/>
    </row>
    <row r="283" spans="1:14" x14ac:dyDescent="0.2">
      <c r="B283" s="88"/>
      <c r="C283" s="88"/>
      <c r="D283" s="88"/>
      <c r="E283" s="88"/>
      <c r="F283" s="88"/>
      <c r="G283" s="88"/>
      <c r="H283" s="88"/>
      <c r="I283" s="88"/>
      <c r="J283" s="88"/>
      <c r="K283" s="88"/>
    </row>
    <row r="284" spans="1:14" x14ac:dyDescent="0.2">
      <c r="B284" s="88"/>
      <c r="C284" s="88"/>
      <c r="D284" s="88"/>
      <c r="E284" s="88"/>
      <c r="F284" s="88"/>
      <c r="G284" s="88"/>
      <c r="H284" s="88"/>
      <c r="I284" s="88"/>
      <c r="J284" s="88"/>
      <c r="K284" s="88"/>
    </row>
    <row r="285" spans="1:14" x14ac:dyDescent="0.2">
      <c r="B285" s="88"/>
      <c r="C285" s="88"/>
      <c r="D285" s="88"/>
      <c r="E285" s="88"/>
      <c r="F285" s="88"/>
      <c r="G285" s="88"/>
      <c r="H285" s="88"/>
      <c r="I285" s="88"/>
      <c r="J285" s="88"/>
      <c r="K285" s="88"/>
    </row>
    <row r="286" spans="1:14" x14ac:dyDescent="0.2">
      <c r="B286" s="88"/>
      <c r="C286" s="88"/>
      <c r="D286" s="88"/>
      <c r="E286" s="88"/>
      <c r="F286" s="88"/>
      <c r="G286" s="88"/>
      <c r="H286" s="88"/>
      <c r="I286" s="88"/>
      <c r="J286" s="88"/>
      <c r="K286" s="88"/>
    </row>
    <row r="287" spans="1:14" x14ac:dyDescent="0.2">
      <c r="B287" s="88"/>
      <c r="C287" s="88"/>
      <c r="D287" s="88"/>
      <c r="E287" s="88"/>
      <c r="F287" s="88"/>
      <c r="G287" s="88"/>
      <c r="H287" s="88"/>
      <c r="I287" s="88"/>
      <c r="J287" s="88"/>
      <c r="K287" s="88"/>
    </row>
    <row r="288" spans="1:14" x14ac:dyDescent="0.2">
      <c r="B288" s="88"/>
      <c r="C288" s="88"/>
      <c r="D288" s="88"/>
      <c r="E288" s="88"/>
      <c r="F288" s="88"/>
      <c r="G288" s="88"/>
      <c r="H288" s="88"/>
      <c r="I288" s="88"/>
      <c r="J288" s="88"/>
      <c r="K288" s="88"/>
    </row>
    <row r="289" spans="2:11" x14ac:dyDescent="0.2">
      <c r="B289" s="88"/>
      <c r="C289" s="88"/>
      <c r="D289" s="88"/>
      <c r="E289" s="88"/>
      <c r="F289" s="88"/>
      <c r="G289" s="88"/>
      <c r="H289" s="88"/>
      <c r="I289" s="88"/>
      <c r="J289" s="88"/>
      <c r="K289" s="88"/>
    </row>
    <row r="290" spans="2:11" x14ac:dyDescent="0.2">
      <c r="B290" s="88"/>
      <c r="C290" s="88"/>
      <c r="D290" s="88"/>
      <c r="E290" s="88"/>
      <c r="F290" s="88"/>
      <c r="G290" s="88"/>
      <c r="H290" s="88"/>
      <c r="I290" s="88"/>
      <c r="J290" s="88"/>
      <c r="K290" s="88"/>
    </row>
    <row r="291" spans="2:11" x14ac:dyDescent="0.2">
      <c r="B291" s="88"/>
      <c r="C291" s="88"/>
      <c r="D291" s="88"/>
      <c r="E291" s="88"/>
      <c r="F291" s="88"/>
      <c r="G291" s="88"/>
      <c r="H291" s="88"/>
      <c r="I291" s="88"/>
      <c r="J291" s="88"/>
      <c r="K291" s="88"/>
    </row>
    <row r="292" spans="2:11" x14ac:dyDescent="0.2">
      <c r="B292" s="88"/>
      <c r="C292" s="88"/>
      <c r="D292" s="88"/>
      <c r="E292" s="88"/>
      <c r="F292" s="88"/>
      <c r="G292" s="88"/>
      <c r="H292" s="88"/>
      <c r="I292" s="88"/>
      <c r="J292" s="88"/>
      <c r="K292" s="88"/>
    </row>
    <row r="293" spans="2:11" x14ac:dyDescent="0.2">
      <c r="B293" s="88"/>
      <c r="C293" s="88"/>
      <c r="D293" s="88"/>
      <c r="E293" s="88"/>
      <c r="F293" s="88"/>
      <c r="G293" s="88"/>
      <c r="H293" s="88"/>
      <c r="I293" s="88"/>
      <c r="J293" s="88"/>
      <c r="K293" s="88"/>
    </row>
    <row r="294" spans="2:11" x14ac:dyDescent="0.2">
      <c r="B294" s="88"/>
      <c r="C294" s="88"/>
      <c r="D294" s="88"/>
      <c r="E294" s="88"/>
      <c r="F294" s="88"/>
      <c r="G294" s="88"/>
      <c r="H294" s="88"/>
      <c r="I294" s="88"/>
      <c r="J294" s="88"/>
      <c r="K294" s="88"/>
    </row>
    <row r="295" spans="2:11" x14ac:dyDescent="0.2">
      <c r="B295" s="88"/>
      <c r="C295" s="88"/>
      <c r="D295" s="88"/>
      <c r="E295" s="88"/>
      <c r="F295" s="88"/>
      <c r="G295" s="88"/>
      <c r="H295" s="88"/>
      <c r="I295" s="88"/>
      <c r="J295" s="88"/>
      <c r="K295" s="88"/>
    </row>
    <row r="296" spans="2:11" x14ac:dyDescent="0.2">
      <c r="B296" s="88"/>
      <c r="C296" s="88"/>
      <c r="D296" s="88"/>
      <c r="E296" s="88"/>
      <c r="F296" s="88"/>
      <c r="G296" s="88"/>
      <c r="H296" s="88"/>
      <c r="I296" s="88"/>
      <c r="J296" s="88"/>
      <c r="K296" s="88"/>
    </row>
    <row r="297" spans="2:11" x14ac:dyDescent="0.2">
      <c r="B297" s="88"/>
      <c r="C297" s="88"/>
      <c r="D297" s="88"/>
      <c r="E297" s="88"/>
      <c r="F297" s="88"/>
      <c r="G297" s="88"/>
      <c r="H297" s="88"/>
      <c r="I297" s="88"/>
      <c r="J297" s="88"/>
      <c r="K297" s="88"/>
    </row>
    <row r="298" spans="2:11" x14ac:dyDescent="0.2">
      <c r="B298" s="88"/>
      <c r="C298" s="88"/>
      <c r="D298" s="88"/>
      <c r="E298" s="88"/>
      <c r="F298" s="88"/>
      <c r="G298" s="88"/>
      <c r="H298" s="88"/>
      <c r="I298" s="88"/>
      <c r="J298" s="88"/>
      <c r="K298" s="88"/>
    </row>
    <row r="299" spans="2:11" x14ac:dyDescent="0.2">
      <c r="B299" s="88"/>
      <c r="C299" s="88"/>
      <c r="D299" s="88"/>
      <c r="E299" s="88"/>
      <c r="F299" s="88"/>
      <c r="G299" s="88"/>
      <c r="H299" s="88"/>
      <c r="I299" s="88"/>
      <c r="J299" s="88"/>
      <c r="K299" s="88"/>
    </row>
    <row r="300" spans="2:11" x14ac:dyDescent="0.2">
      <c r="B300" s="88"/>
      <c r="C300" s="88"/>
      <c r="D300" s="88"/>
      <c r="E300" s="88"/>
      <c r="F300" s="88"/>
      <c r="G300" s="88"/>
      <c r="H300" s="88"/>
      <c r="I300" s="88"/>
      <c r="J300" s="88"/>
      <c r="K300" s="88"/>
    </row>
    <row r="301" spans="2:11" x14ac:dyDescent="0.2">
      <c r="B301" s="88"/>
      <c r="C301" s="88"/>
      <c r="D301" s="88"/>
      <c r="E301" s="88"/>
      <c r="F301" s="88"/>
      <c r="G301" s="88"/>
      <c r="H301" s="88"/>
      <c r="I301" s="88"/>
      <c r="J301" s="88"/>
      <c r="K301" s="88"/>
    </row>
    <row r="302" spans="2:11" x14ac:dyDescent="0.2">
      <c r="B302" s="88"/>
      <c r="C302" s="88"/>
      <c r="D302" s="88"/>
      <c r="E302" s="88"/>
      <c r="F302" s="88"/>
      <c r="G302" s="88"/>
      <c r="H302" s="88"/>
      <c r="I302" s="88"/>
      <c r="J302" s="88"/>
      <c r="K302" s="88"/>
    </row>
    <row r="303" spans="2:11" x14ac:dyDescent="0.2">
      <c r="B303" s="88"/>
      <c r="C303" s="88"/>
      <c r="D303" s="88"/>
      <c r="E303" s="88"/>
      <c r="F303" s="88"/>
      <c r="G303" s="88"/>
      <c r="H303" s="88"/>
      <c r="I303" s="88"/>
      <c r="J303" s="88"/>
      <c r="K303" s="88"/>
    </row>
    <row r="304" spans="2:11" x14ac:dyDescent="0.2">
      <c r="B304" s="88"/>
      <c r="C304" s="88"/>
      <c r="D304" s="88"/>
      <c r="E304" s="88"/>
      <c r="F304" s="88"/>
      <c r="G304" s="88"/>
      <c r="H304" s="88"/>
      <c r="I304" s="88"/>
      <c r="J304" s="88"/>
      <c r="K304" s="88"/>
    </row>
    <row r="305" spans="1:11" x14ac:dyDescent="0.2">
      <c r="B305" s="88"/>
      <c r="C305" s="88"/>
      <c r="D305" s="88"/>
      <c r="E305" s="88"/>
      <c r="F305" s="88"/>
      <c r="G305" s="88"/>
      <c r="H305" s="88"/>
      <c r="I305" s="88"/>
      <c r="J305" s="88"/>
      <c r="K305" s="88"/>
    </row>
    <row r="306" spans="1:11" x14ac:dyDescent="0.2">
      <c r="B306" s="88"/>
      <c r="C306" s="88"/>
      <c r="D306" s="88"/>
      <c r="E306" s="88"/>
      <c r="F306" s="88"/>
      <c r="G306" s="88"/>
      <c r="H306" s="88"/>
      <c r="I306" s="88"/>
      <c r="J306" s="88"/>
      <c r="K306" s="88"/>
    </row>
    <row r="307" spans="1:11" x14ac:dyDescent="0.2">
      <c r="B307" s="88"/>
      <c r="C307" s="88"/>
      <c r="D307" s="88"/>
      <c r="E307" s="88"/>
      <c r="F307" s="88"/>
      <c r="G307" s="88"/>
      <c r="H307" s="88"/>
      <c r="I307" s="88"/>
      <c r="J307" s="88"/>
      <c r="K307" s="88"/>
    </row>
    <row r="308" spans="1:11" x14ac:dyDescent="0.2">
      <c r="B308" s="88"/>
      <c r="C308" s="88"/>
      <c r="D308" s="88"/>
      <c r="E308" s="88"/>
      <c r="F308" s="88"/>
      <c r="G308" s="88"/>
      <c r="H308" s="88"/>
      <c r="I308" s="88"/>
      <c r="J308" s="88"/>
      <c r="K308" s="88"/>
    </row>
    <row r="309" spans="1:11" x14ac:dyDescent="0.2">
      <c r="B309" s="88"/>
      <c r="C309" s="88"/>
      <c r="D309" s="88"/>
      <c r="E309" s="88"/>
      <c r="F309" s="88"/>
      <c r="G309" s="88"/>
      <c r="H309" s="88"/>
      <c r="I309" s="88"/>
      <c r="J309" s="88"/>
      <c r="K309" s="88"/>
    </row>
    <row r="310" spans="1:11" x14ac:dyDescent="0.2">
      <c r="B310" s="88"/>
      <c r="C310" s="88"/>
      <c r="D310" s="88"/>
      <c r="E310" s="88"/>
      <c r="F310" s="88"/>
      <c r="G310" s="88"/>
      <c r="H310" s="88"/>
      <c r="I310" s="88"/>
      <c r="J310" s="88"/>
      <c r="K310" s="88"/>
    </row>
    <row r="311" spans="1:11" x14ac:dyDescent="0.2">
      <c r="B311" s="88"/>
      <c r="C311" s="88"/>
      <c r="D311" s="88"/>
      <c r="E311" s="88"/>
      <c r="F311" s="88"/>
      <c r="G311" s="88"/>
      <c r="H311" s="88"/>
      <c r="I311" s="88"/>
      <c r="J311" s="88"/>
      <c r="K311" s="88"/>
    </row>
    <row r="312" spans="1:11" x14ac:dyDescent="0.2">
      <c r="B312" s="88"/>
      <c r="C312" s="88"/>
      <c r="D312" s="88"/>
      <c r="E312" s="88"/>
      <c r="F312" s="88"/>
      <c r="G312" s="88"/>
      <c r="H312" s="88"/>
      <c r="I312" s="88"/>
      <c r="J312" s="88"/>
      <c r="K312" s="88"/>
    </row>
    <row r="313" spans="1:11" x14ac:dyDescent="0.2">
      <c r="B313" s="88"/>
      <c r="C313" s="88"/>
      <c r="D313" s="88"/>
      <c r="E313" s="88"/>
      <c r="F313" s="88"/>
      <c r="G313" s="88"/>
      <c r="H313" s="88"/>
      <c r="I313" s="88"/>
      <c r="J313" s="88"/>
      <c r="K313" s="88"/>
    </row>
    <row r="314" spans="1:11" x14ac:dyDescent="0.2">
      <c r="B314" s="88"/>
      <c r="C314" s="88"/>
      <c r="D314" s="88"/>
      <c r="E314" s="88"/>
      <c r="F314" s="88"/>
      <c r="G314" s="88"/>
      <c r="H314" s="88"/>
      <c r="I314" s="88"/>
      <c r="J314" s="88"/>
      <c r="K314" s="88"/>
    </row>
    <row r="315" spans="1:11" x14ac:dyDescent="0.2">
      <c r="B315" s="88"/>
      <c r="C315" s="88"/>
      <c r="D315" s="88"/>
      <c r="E315" s="88"/>
      <c r="F315" s="88"/>
      <c r="G315" s="88"/>
      <c r="H315" s="88"/>
      <c r="I315" s="88"/>
      <c r="J315" s="88"/>
      <c r="K315" s="88"/>
    </row>
    <row r="316" spans="1:11" x14ac:dyDescent="0.2">
      <c r="B316" s="88"/>
      <c r="C316" s="88"/>
      <c r="D316" s="88"/>
      <c r="E316" s="88"/>
      <c r="F316" s="88"/>
      <c r="G316" s="88"/>
      <c r="H316" s="88"/>
      <c r="I316" s="88"/>
      <c r="J316" s="88"/>
      <c r="K316" s="88"/>
    </row>
    <row r="317" spans="1:11" x14ac:dyDescent="0.2">
      <c r="B317" s="88"/>
      <c r="C317" s="88"/>
      <c r="D317" s="88"/>
      <c r="E317" s="88"/>
      <c r="F317" s="88"/>
      <c r="G317" s="88"/>
      <c r="H317" s="88"/>
      <c r="I317" s="88"/>
      <c r="J317" s="88"/>
      <c r="K317" s="88"/>
    </row>
    <row r="318" spans="1:11" x14ac:dyDescent="0.2">
      <c r="B318" s="88"/>
      <c r="C318" s="88"/>
      <c r="D318" s="88"/>
      <c r="E318" s="88"/>
      <c r="F318" s="88"/>
      <c r="G318" s="88"/>
      <c r="H318" s="88"/>
      <c r="I318" s="88"/>
      <c r="J318" s="88"/>
      <c r="K318" s="88"/>
    </row>
    <row r="319" spans="1:11" x14ac:dyDescent="0.2">
      <c r="B319" s="88"/>
      <c r="C319" s="88"/>
      <c r="D319" s="88"/>
      <c r="E319" s="88"/>
      <c r="F319" s="88"/>
      <c r="G319" s="88"/>
      <c r="H319" s="88"/>
      <c r="I319" s="88"/>
      <c r="J319" s="88"/>
      <c r="K319" s="88"/>
    </row>
    <row r="320" spans="1:11" x14ac:dyDescent="0.2">
      <c r="A320" s="123" t="s">
        <v>230</v>
      </c>
      <c r="B320" s="88"/>
      <c r="C320" s="34"/>
      <c r="D320" s="34"/>
      <c r="E320" s="119"/>
      <c r="F320" s="108"/>
      <c r="G320" s="34"/>
      <c r="H320" s="34"/>
      <c r="I320" s="34"/>
      <c r="J320" s="34"/>
      <c r="K320" s="34"/>
    </row>
    <row r="321" spans="1:11" x14ac:dyDescent="0.2">
      <c r="A321" s="14" t="s">
        <v>231</v>
      </c>
      <c r="C321" s="88"/>
      <c r="D321" s="88"/>
      <c r="E321" s="119"/>
      <c r="F321" s="108"/>
      <c r="G321" s="34"/>
      <c r="H321" s="34"/>
      <c r="I321" s="34"/>
      <c r="J321" s="34"/>
      <c r="K321" s="34"/>
    </row>
    <row r="322" spans="1:11" x14ac:dyDescent="0.2">
      <c r="A322" s="14" t="s">
        <v>232</v>
      </c>
      <c r="C322" s="88"/>
      <c r="D322" s="88"/>
      <c r="F322" s="124"/>
    </row>
    <row r="323" spans="1:11" x14ac:dyDescent="0.2">
      <c r="A323" s="121" t="s">
        <v>233</v>
      </c>
      <c r="C323" s="88"/>
      <c r="D323" s="88"/>
      <c r="F323" s="124"/>
    </row>
    <row r="324" spans="1:11" x14ac:dyDescent="0.2">
      <c r="A324" s="121"/>
      <c r="C324" s="88"/>
      <c r="D324" s="88"/>
      <c r="F324" s="124"/>
    </row>
    <row r="325" spans="1:11" x14ac:dyDescent="0.2">
      <c r="A325" s="121"/>
      <c r="C325" s="88"/>
      <c r="D325" s="88"/>
      <c r="F325" s="124"/>
    </row>
    <row r="326" spans="1:11" x14ac:dyDescent="0.2">
      <c r="A326" s="121"/>
      <c r="B326" s="3" t="s">
        <v>234</v>
      </c>
      <c r="C326" s="88"/>
      <c r="D326" s="88"/>
      <c r="F326" s="124"/>
    </row>
    <row r="327" spans="1:11" x14ac:dyDescent="0.2">
      <c r="A327" s="121"/>
      <c r="B327" s="3" t="s">
        <v>235</v>
      </c>
      <c r="E327" s="26"/>
    </row>
    <row r="328" spans="1:11" x14ac:dyDescent="0.2">
      <c r="A328" s="14"/>
      <c r="E328" s="26"/>
    </row>
    <row r="329" spans="1:11" x14ac:dyDescent="0.2">
      <c r="A329" s="14"/>
      <c r="B329" s="14" t="s">
        <v>236</v>
      </c>
    </row>
    <row r="330" spans="1:11" x14ac:dyDescent="0.2">
      <c r="A330" s="14"/>
      <c r="B330" s="14" t="s">
        <v>237</v>
      </c>
    </row>
    <row r="331" spans="1:11" x14ac:dyDescent="0.2">
      <c r="A331" s="14"/>
      <c r="B331" s="14" t="s">
        <v>238</v>
      </c>
    </row>
    <row r="332" spans="1:11" x14ac:dyDescent="0.2">
      <c r="A332" s="14"/>
    </row>
    <row r="333" spans="1:11" x14ac:dyDescent="0.2">
      <c r="A333" s="14"/>
    </row>
    <row r="334" spans="1:11" x14ac:dyDescent="0.2">
      <c r="A334" s="14"/>
      <c r="F334" s="3" t="s">
        <v>239</v>
      </c>
    </row>
    <row r="335" spans="1:11" x14ac:dyDescent="0.2">
      <c r="A335" s="14"/>
      <c r="C335" s="88"/>
      <c r="D335" s="88"/>
    </row>
    <row r="336" spans="1:11" x14ac:dyDescent="0.2">
      <c r="A336" s="14"/>
      <c r="C336" s="88"/>
      <c r="D336" s="88"/>
      <c r="E336" s="88"/>
    </row>
    <row r="337" spans="1:11" ht="12" thickBot="1" x14ac:dyDescent="0.25">
      <c r="A337" s="14"/>
      <c r="C337" s="88"/>
      <c r="D337" s="88"/>
      <c r="E337" s="88"/>
      <c r="J337" s="88"/>
      <c r="K337" s="88"/>
    </row>
    <row r="338" spans="1:11" x14ac:dyDescent="0.2">
      <c r="B338" s="88"/>
      <c r="C338" s="88"/>
      <c r="D338" s="88"/>
      <c r="E338" s="88"/>
      <c r="F338" s="125" t="s">
        <v>240</v>
      </c>
      <c r="G338" s="125"/>
      <c r="H338" s="125"/>
      <c r="I338" s="125" t="s">
        <v>241</v>
      </c>
      <c r="J338" s="88"/>
      <c r="K338" s="88"/>
    </row>
  </sheetData>
  <mergeCells count="9">
    <mergeCell ref="A161:I161"/>
    <mergeCell ref="A162:I162"/>
    <mergeCell ref="A163:I163"/>
    <mergeCell ref="A1:H1"/>
    <mergeCell ref="A2:H2"/>
    <mergeCell ref="A3:H3"/>
    <mergeCell ref="A87:H87"/>
    <mergeCell ref="A88:H88"/>
    <mergeCell ref="A89:H8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2018-05-09T23:43:28Z</dcterms:created>
  <dcterms:modified xsi:type="dcterms:W3CDTF">2018-05-09T23:44:11Z</dcterms:modified>
</cp:coreProperties>
</file>