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28800" windowHeight="12630"/>
  </bookViews>
  <sheets>
    <sheet name="7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3" i="1" l="1"/>
  <c r="G182" i="1"/>
  <c r="I180" i="1"/>
  <c r="O119" i="1" s="1"/>
  <c r="I176" i="1"/>
  <c r="D141" i="1"/>
  <c r="C141" i="1"/>
  <c r="B141" i="1"/>
  <c r="F140" i="1"/>
  <c r="G140" i="1" s="1"/>
  <c r="E140" i="1"/>
  <c r="E139" i="1"/>
  <c r="F139" i="1" s="1"/>
  <c r="E138" i="1"/>
  <c r="F138" i="1" s="1"/>
  <c r="G138" i="1" s="1"/>
  <c r="E137" i="1"/>
  <c r="N106" i="1" s="1"/>
  <c r="E136" i="1"/>
  <c r="F136" i="1" s="1"/>
  <c r="F135" i="1"/>
  <c r="E135" i="1"/>
  <c r="E134" i="1"/>
  <c r="F134" i="1" s="1"/>
  <c r="G134" i="1" s="1"/>
  <c r="F133" i="1"/>
  <c r="E133" i="1"/>
  <c r="F132" i="1"/>
  <c r="G132" i="1" s="1"/>
  <c r="E132" i="1"/>
  <c r="E131" i="1"/>
  <c r="F131" i="1" s="1"/>
  <c r="G131" i="1" s="1"/>
  <c r="E130" i="1"/>
  <c r="F130" i="1" s="1"/>
  <c r="G130" i="1" s="1"/>
  <c r="G129" i="1"/>
  <c r="E129" i="1"/>
  <c r="F129" i="1" s="1"/>
  <c r="F128" i="1"/>
  <c r="G128" i="1" s="1"/>
  <c r="E128" i="1"/>
  <c r="E127" i="1"/>
  <c r="F127" i="1" s="1"/>
  <c r="G127" i="1" s="1"/>
  <c r="E126" i="1"/>
  <c r="F126" i="1" s="1"/>
  <c r="G126" i="1" s="1"/>
  <c r="E125" i="1"/>
  <c r="F125" i="1" s="1"/>
  <c r="E124" i="1"/>
  <c r="F124" i="1" s="1"/>
  <c r="G124" i="1" s="1"/>
  <c r="E123" i="1"/>
  <c r="F123" i="1" s="1"/>
  <c r="G123" i="1" s="1"/>
  <c r="E122" i="1"/>
  <c r="F122" i="1" s="1"/>
  <c r="G122" i="1" s="1"/>
  <c r="O121" i="1"/>
  <c r="E121" i="1"/>
  <c r="F121" i="1" s="1"/>
  <c r="G121" i="1" s="1"/>
  <c r="E120" i="1"/>
  <c r="F120" i="1" s="1"/>
  <c r="G120" i="1" s="1"/>
  <c r="F119" i="1"/>
  <c r="G119" i="1" s="1"/>
  <c r="E119" i="1"/>
  <c r="G118" i="1"/>
  <c r="E118" i="1"/>
  <c r="F118" i="1" s="1"/>
  <c r="E117" i="1"/>
  <c r="F117" i="1" s="1"/>
  <c r="G117" i="1" s="1"/>
  <c r="E116" i="1"/>
  <c r="F116" i="1" s="1"/>
  <c r="G116" i="1" s="1"/>
  <c r="E115" i="1"/>
  <c r="F115" i="1" s="1"/>
  <c r="G115" i="1" s="1"/>
  <c r="G114" i="1"/>
  <c r="F114" i="1"/>
  <c r="E114" i="1"/>
  <c r="F113" i="1"/>
  <c r="G113" i="1" s="1"/>
  <c r="E113" i="1"/>
  <c r="E112" i="1"/>
  <c r="F112" i="1" s="1"/>
  <c r="F111" i="1"/>
  <c r="G111" i="1" s="1"/>
  <c r="E111" i="1"/>
  <c r="F110" i="1"/>
  <c r="G110" i="1" s="1"/>
  <c r="E110" i="1"/>
  <c r="E109" i="1"/>
  <c r="F108" i="1"/>
  <c r="E108" i="1"/>
  <c r="D106" i="1"/>
  <c r="D142" i="1" s="1"/>
  <c r="C106" i="1"/>
  <c r="C142" i="1" s="1"/>
  <c r="B106" i="1"/>
  <c r="B142" i="1" s="1"/>
  <c r="N105" i="1"/>
  <c r="E105" i="1"/>
  <c r="F105" i="1" s="1"/>
  <c r="G105" i="1" s="1"/>
  <c r="E104" i="1"/>
  <c r="F104" i="1" s="1"/>
  <c r="N103" i="1"/>
  <c r="F103" i="1"/>
  <c r="G103" i="1" s="1"/>
  <c r="E103" i="1"/>
  <c r="N102" i="1"/>
  <c r="E102" i="1"/>
  <c r="N101" i="1" s="1"/>
  <c r="E101" i="1"/>
  <c r="F101" i="1" s="1"/>
  <c r="E99" i="1"/>
  <c r="C99" i="1"/>
  <c r="B34" i="1"/>
  <c r="I16" i="1"/>
  <c r="G16" i="1"/>
  <c r="F16" i="1"/>
  <c r="I184" i="1" s="1"/>
  <c r="E16" i="1"/>
  <c r="D16" i="1"/>
  <c r="I178" i="1" s="1"/>
  <c r="H15" i="1"/>
  <c r="H14" i="1"/>
  <c r="B13" i="1"/>
  <c r="H13" i="1" s="1"/>
  <c r="B12" i="1"/>
  <c r="H12" i="1" s="1"/>
  <c r="H11" i="1"/>
  <c r="B11" i="1"/>
  <c r="I10" i="1"/>
  <c r="H10" i="1"/>
  <c r="H9" i="1"/>
  <c r="H8" i="1"/>
  <c r="G178" i="1" l="1"/>
  <c r="H16" i="1"/>
  <c r="E141" i="1"/>
  <c r="G176" i="1"/>
  <c r="F99" i="1"/>
  <c r="F102" i="1"/>
  <c r="G102" i="1" s="1"/>
  <c r="N104" i="1"/>
  <c r="F109" i="1"/>
  <c r="G109" i="1" s="1"/>
  <c r="B16" i="1"/>
  <c r="I174" i="1" s="1"/>
  <c r="O120" i="1"/>
  <c r="G184" i="1"/>
  <c r="N100" i="1"/>
  <c r="G180" i="1"/>
  <c r="F106" i="1"/>
  <c r="G106" i="1" s="1"/>
  <c r="G101" i="1"/>
  <c r="G108" i="1"/>
  <c r="O118" i="1"/>
  <c r="F137" i="1"/>
  <c r="G137" i="1" s="1"/>
  <c r="E106" i="1"/>
  <c r="E142" i="1" s="1"/>
  <c r="E144" i="1" s="1"/>
  <c r="N107" i="1" s="1"/>
  <c r="I264" i="1" l="1"/>
  <c r="O117" i="1"/>
  <c r="G174" i="1"/>
  <c r="M174" i="1"/>
  <c r="N174" i="1" s="1"/>
  <c r="N108" i="1"/>
  <c r="G99" i="1"/>
  <c r="F142" i="1"/>
  <c r="G142" i="1" s="1"/>
  <c r="F141" i="1"/>
  <c r="G141" i="1" s="1"/>
  <c r="M259" i="1" l="1"/>
  <c r="N259" i="1" s="1"/>
  <c r="M254" i="1"/>
  <c r="N254" i="1" s="1"/>
  <c r="M250" i="1"/>
  <c r="N250" i="1" s="1"/>
  <c r="M246" i="1"/>
  <c r="N246" i="1" s="1"/>
  <c r="M242" i="1"/>
  <c r="N242" i="1" s="1"/>
  <c r="M238" i="1"/>
  <c r="N238" i="1" s="1"/>
  <c r="M234" i="1"/>
  <c r="N234" i="1" s="1"/>
  <c r="M230" i="1"/>
  <c r="N230" i="1" s="1"/>
  <c r="M226" i="1"/>
  <c r="N226" i="1" s="1"/>
  <c r="M222" i="1"/>
  <c r="N222" i="1" s="1"/>
  <c r="M218" i="1"/>
  <c r="N218" i="1" s="1"/>
  <c r="M214" i="1"/>
  <c r="N214" i="1" s="1"/>
  <c r="M210" i="1"/>
  <c r="N210" i="1" s="1"/>
  <c r="M206" i="1"/>
  <c r="N206" i="1" s="1"/>
  <c r="M202" i="1"/>
  <c r="N202" i="1" s="1"/>
  <c r="M198" i="1"/>
  <c r="N198" i="1" s="1"/>
  <c r="M194" i="1"/>
  <c r="N194" i="1" s="1"/>
  <c r="M190" i="1"/>
  <c r="N190" i="1" s="1"/>
  <c r="M186" i="1"/>
  <c r="N186" i="1" s="1"/>
  <c r="M257" i="1"/>
  <c r="N257" i="1" s="1"/>
  <c r="M253" i="1"/>
  <c r="N253" i="1" s="1"/>
  <c r="M249" i="1"/>
  <c r="N249" i="1" s="1"/>
  <c r="M261" i="1"/>
  <c r="N261" i="1" s="1"/>
  <c r="M256" i="1"/>
  <c r="N256" i="1" s="1"/>
  <c r="M252" i="1"/>
  <c r="N252" i="1" s="1"/>
  <c r="M248" i="1"/>
  <c r="N248" i="1" s="1"/>
  <c r="M244" i="1"/>
  <c r="N244" i="1" s="1"/>
  <c r="M240" i="1"/>
  <c r="N240" i="1" s="1"/>
  <c r="M236" i="1"/>
  <c r="N236" i="1" s="1"/>
  <c r="M232" i="1"/>
  <c r="N232" i="1" s="1"/>
  <c r="M228" i="1"/>
  <c r="N228" i="1" s="1"/>
  <c r="M224" i="1"/>
  <c r="N224" i="1" s="1"/>
  <c r="M220" i="1"/>
  <c r="N220" i="1" s="1"/>
  <c r="M216" i="1"/>
  <c r="N216" i="1" s="1"/>
  <c r="M212" i="1"/>
  <c r="N212" i="1" s="1"/>
  <c r="M208" i="1"/>
  <c r="N208" i="1" s="1"/>
  <c r="M204" i="1"/>
  <c r="N204" i="1" s="1"/>
  <c r="M200" i="1"/>
  <c r="N200" i="1" s="1"/>
  <c r="M196" i="1"/>
  <c r="N196" i="1" s="1"/>
  <c r="M192" i="1"/>
  <c r="N192" i="1" s="1"/>
  <c r="M188" i="1"/>
  <c r="N188" i="1" s="1"/>
  <c r="M235" i="1"/>
  <c r="N235" i="1" s="1"/>
  <c r="M225" i="1"/>
  <c r="N225" i="1" s="1"/>
  <c r="M215" i="1"/>
  <c r="N215" i="1" s="1"/>
  <c r="M207" i="1"/>
  <c r="N207" i="1" s="1"/>
  <c r="M199" i="1"/>
  <c r="N199" i="1" s="1"/>
  <c r="M191" i="1"/>
  <c r="N191" i="1" s="1"/>
  <c r="M182" i="1"/>
  <c r="N182" i="1" s="1"/>
  <c r="M233" i="1"/>
  <c r="N233" i="1" s="1"/>
  <c r="M205" i="1"/>
  <c r="N205" i="1" s="1"/>
  <c r="M197" i="1"/>
  <c r="N197" i="1" s="1"/>
  <c r="M260" i="1"/>
  <c r="N260" i="1" s="1"/>
  <c r="M245" i="1"/>
  <c r="N245" i="1" s="1"/>
  <c r="M223" i="1"/>
  <c r="N223" i="1" s="1"/>
  <c r="M243" i="1"/>
  <c r="N243" i="1" s="1"/>
  <c r="M213" i="1"/>
  <c r="N213" i="1" s="1"/>
  <c r="M189" i="1"/>
  <c r="N189" i="1" s="1"/>
  <c r="M255" i="1"/>
  <c r="N255" i="1" s="1"/>
  <c r="M231" i="1"/>
  <c r="N231" i="1" s="1"/>
  <c r="M221" i="1"/>
  <c r="N221" i="1" s="1"/>
  <c r="M241" i="1"/>
  <c r="N241" i="1" s="1"/>
  <c r="M219" i="1"/>
  <c r="N219" i="1" s="1"/>
  <c r="M211" i="1"/>
  <c r="N211" i="1" s="1"/>
  <c r="M203" i="1"/>
  <c r="N203" i="1" s="1"/>
  <c r="M195" i="1"/>
  <c r="N195" i="1" s="1"/>
  <c r="M187" i="1"/>
  <c r="N187" i="1" s="1"/>
  <c r="M251" i="1"/>
  <c r="N251" i="1" s="1"/>
  <c r="M239" i="1"/>
  <c r="N239" i="1" s="1"/>
  <c r="M229" i="1"/>
  <c r="N229" i="1" s="1"/>
  <c r="M227" i="1"/>
  <c r="N227" i="1" s="1"/>
  <c r="M217" i="1"/>
  <c r="N217" i="1" s="1"/>
  <c r="M209" i="1"/>
  <c r="N209" i="1" s="1"/>
  <c r="M201" i="1"/>
  <c r="N201" i="1" s="1"/>
  <c r="M193" i="1"/>
  <c r="N193" i="1" s="1"/>
  <c r="M184" i="1"/>
  <c r="N184" i="1" s="1"/>
  <c r="M247" i="1"/>
  <c r="N247" i="1" s="1"/>
  <c r="M237" i="1"/>
  <c r="N237" i="1" s="1"/>
  <c r="M178" i="1"/>
  <c r="N178" i="1" s="1"/>
  <c r="M180" i="1"/>
  <c r="N180" i="1" s="1"/>
  <c r="M176" i="1"/>
  <c r="N176" i="1" s="1"/>
  <c r="J266" i="1" s="1"/>
  <c r="O101" i="1"/>
  <c r="M101" i="1" s="1"/>
  <c r="O106" i="1"/>
  <c r="M106" i="1" s="1"/>
  <c r="O103" i="1"/>
  <c r="M103" i="1" s="1"/>
  <c r="O105" i="1"/>
  <c r="M105" i="1" s="1"/>
  <c r="O102" i="1"/>
  <c r="M102" i="1" s="1"/>
  <c r="O104" i="1"/>
  <c r="M104" i="1" s="1"/>
  <c r="O122" i="1"/>
  <c r="O100" i="1"/>
  <c r="O107" i="1"/>
  <c r="M107" i="1" s="1"/>
  <c r="P121" i="1" l="1"/>
  <c r="M121" i="1" s="1"/>
  <c r="P119" i="1"/>
  <c r="M119" i="1" s="1"/>
  <c r="P120" i="1"/>
  <c r="M120" i="1" s="1"/>
  <c r="P118" i="1"/>
  <c r="M118" i="1" s="1"/>
  <c r="M100" i="1"/>
  <c r="O108" i="1"/>
  <c r="P117" i="1"/>
  <c r="M117" i="1" s="1"/>
</calcChain>
</file>

<file path=xl/sharedStrings.xml><?xml version="1.0" encoding="utf-8"?>
<sst xmlns="http://schemas.openxmlformats.org/spreadsheetml/2006/main" count="425" uniqueCount="304">
  <si>
    <t>CITY OF RANCHO PALOS VERDES</t>
  </si>
  <si>
    <t>MONTHLY TREASURER'S REPORT</t>
  </si>
  <si>
    <t>JULY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</si>
  <si>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</si>
  <si>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</si>
  <si>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</si>
  <si>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</si>
  <si>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</si>
  <si>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</si>
  <si>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</si>
  <si>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</si>
  <si>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</si>
  <si>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</si>
  <si>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</si>
  <si>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</si>
  <si>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</si>
  <si>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</si>
  <si>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</si>
  <si>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</si>
  <si>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</si>
  <si>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</si>
  <si>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</si>
  <si>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</si>
  <si>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</si>
  <si>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</si>
  <si>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</si>
  <si>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</si>
  <si>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</si>
  <si>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</si>
  <si>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</si>
  <si>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</si>
  <si>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</si>
  <si>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</si>
  <si>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</si>
  <si>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</si>
  <si>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</si>
  <si>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</si>
  <si>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</si>
  <si>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</si>
  <si>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</si>
  <si>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</si>
  <si>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</si>
  <si>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</si>
  <si>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</si>
  <si>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</si>
  <si>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</si>
  <si>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</si>
  <si>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</si>
  <si>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</si>
  <si>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</si>
  <si>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</si>
  <si>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</si>
  <si>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</si>
  <si>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</si>
  <si>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</si>
  <si>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</si>
  <si>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</si>
  <si>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</si>
  <si>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</si>
  <si>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</si>
  <si>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</si>
  <si>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</si>
  <si>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</si>
  <si>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</si>
  <si>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</si>
  <si>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</si>
  <si>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</si>
  <si>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</si>
  <si>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</si>
  <si>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</si>
  <si>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</si>
  <si>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</si>
  <si>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</si>
  <si>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</si>
  <si>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</si>
  <si>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</si>
  <si>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</si>
  <si>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</si>
  <si>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</si>
  <si>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</si>
  <si>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</si>
  <si>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</si>
  <si>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</si>
  <si>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</si>
  <si>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</si>
  <si>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</si>
  <si>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</si>
  <si>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</si>
  <si>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</si>
  <si>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</si>
  <si>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</si>
  <si>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</si>
  <si>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</si>
  <si>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</si>
  <si>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</si>
  <si>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</si>
  <si>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</si>
  <si>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</si>
  <si>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</si>
  <si>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</si>
  <si>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</si>
  <si>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</si>
  <si>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</si>
  <si>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</si>
  <si>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</si>
  <si>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</si>
  <si>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</si>
  <si>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</si>
  <si>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</si>
  <si>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</si>
  <si>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</si>
  <si>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</si>
  <si>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</si>
  <si>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</si>
  <si>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</si>
  <si>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</si>
  <si>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</si>
  <si>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</si>
  <si>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</si>
  <si>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</si>
  <si>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</si>
  <si>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</si>
  <si>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</si>
  <si>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</si>
  <si>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</si>
  <si>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CD - Non-Negotiable</t>
  </si>
  <si>
    <t>24 Mos</t>
  </si>
  <si>
    <t>CD - Bank of New York (Vining Sparks)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</si>
  <si>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</si>
  <si>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</si>
  <si>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</si>
  <si>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</si>
  <si>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</si>
  <si>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</si>
  <si>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</si>
  <si>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</si>
  <si>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</si>
  <si>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</si>
  <si>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</si>
  <si>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</si>
  <si>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</si>
  <si>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</si>
  <si>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</si>
  <si>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</si>
  <si>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</si>
  <si>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</si>
  <si>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</si>
  <si>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</si>
  <si>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</si>
  <si>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</si>
  <si>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</si>
  <si>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</si>
  <si>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</si>
  <si>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</si>
  <si>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</si>
  <si>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</si>
  <si>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</si>
  <si>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</si>
  <si>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</si>
  <si>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</si>
  <si>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</si>
  <si>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</si>
  <si>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</si>
  <si>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</si>
  <si>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</si>
  <si>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</si>
  <si>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</si>
  <si>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</si>
  <si>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</si>
  <si>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</si>
  <si>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</si>
  <si>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</si>
  <si>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</si>
  <si>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</si>
  <si>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</si>
  <si>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</si>
  <si>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</si>
  <si>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</si>
  <si>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</si>
  <si>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</si>
  <si>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</si>
  <si>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</si>
  <si>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</si>
  <si>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</si>
  <si>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</si>
  <si>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</si>
  <si>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</si>
  <si>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</si>
  <si>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</si>
  <si>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</si>
  <si>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</si>
  <si>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</si>
  <si>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</si>
  <si>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</si>
  <si>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</si>
  <si>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</si>
  <si>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</si>
  <si>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</si>
  <si>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</si>
  <si>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</si>
  <si>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</si>
  <si>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</si>
  <si>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</si>
  <si>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</si>
  <si>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</si>
  <si>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</si>
  <si>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</si>
  <si>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</si>
  <si>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</si>
  <si>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</si>
  <si>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</si>
  <si>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</si>
  <si>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</si>
  <si>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</si>
  <si>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</si>
  <si>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</si>
  <si>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</si>
  <si>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</si>
  <si>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</si>
  <si>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</si>
  <si>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</si>
  <si>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</si>
  <si>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</si>
  <si>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</si>
  <si>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</si>
  <si>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</si>
  <si>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</si>
  <si>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</si>
  <si>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</si>
  <si>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</si>
  <si>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</si>
  <si>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</si>
  <si>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</si>
  <si>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</si>
  <si>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</si>
  <si>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</si>
  <si>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</si>
  <si>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</si>
  <si>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</si>
  <si>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</si>
  <si>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</si>
  <si>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</si>
  <si>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</si>
  <si>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</si>
  <si>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</si>
  <si>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</si>
  <si>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</si>
  <si>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</si>
  <si>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</si>
  <si>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</si>
  <si>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</si>
  <si>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</si>
  <si>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</si>
  <si>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</si>
  <si>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</si>
  <si>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</si>
  <si>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</si>
  <si>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</si>
  <si>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</si>
  <si>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</si>
  <si>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</si>
  <si>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</si>
  <si>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</si>
  <si>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</si>
  <si>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</si>
  <si>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</si>
  <si>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</si>
  <si>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</si>
  <si>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</si>
  <si>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</si>
  <si>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</si>
  <si>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</si>
  <si>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</si>
  <si>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</si>
  <si>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</si>
  <si>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</si>
  <si>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</si>
  <si>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</si>
  <si>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</si>
  <si>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</si>
  <si>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</si>
  <si>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</si>
  <si>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</si>
  <si>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</si>
  <si>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</si>
  <si>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912828S76</t>
  </si>
  <si>
    <t>912828TH3</t>
  </si>
  <si>
    <t>12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</si>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</sst>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0" applyNumberFormat="1" applyFont="1" applyFill="1"/>
    <xf numFmtId="43" fontId="3" fillId="0" borderId="0" xfId="0" applyNumberFormat="1" applyFont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/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2" borderId="7" xfId="0" applyNumberFormat="1" applyFont="1" applyFill="1" applyBorder="1"/>
    <xf numFmtId="9" fontId="3" fillId="0" borderId="0" xfId="2" applyFont="1" applyFill="1" applyBorder="1"/>
    <xf numFmtId="39" fontId="7" fillId="2" borderId="8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JULY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'[1]7-18'!$M$100:$M$107</c:f>
              <c:strCache>
                <c:ptCount val="8"/>
                <c:pt idx="0">
                  <c:v>GENERAL FUND 28%</c:v>
                </c:pt>
                <c:pt idx="1">
                  <c:v>CIP 40%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2%</c:v>
                </c:pt>
                <c:pt idx="6">
                  <c:v>WATER QUALITY FLOOD PROTECTION 1%</c:v>
                </c:pt>
                <c:pt idx="7">
                  <c:v>OTHER RESTRICTED FUNDS 19%</c:v>
                </c:pt>
              </c:strCache>
            </c:strRef>
          </c:cat>
          <c:val>
            <c:numRef>
              <c:f>'[1]7-18'!$N$100:$N$107</c:f>
              <c:numCache>
                <c:formatCode>_(* #,##0.00_);_(* \(#,##0.00\);_(* "-"??_);_(@_)</c:formatCode>
                <c:ptCount val="8"/>
                <c:pt idx="0">
                  <c:v>17330693.699999992</c:v>
                </c:pt>
                <c:pt idx="1">
                  <c:v>24836546.389999997</c:v>
                </c:pt>
                <c:pt idx="2">
                  <c:v>2487396.8899999997</c:v>
                </c:pt>
                <c:pt idx="3">
                  <c:v>2108743.6900000013</c:v>
                </c:pt>
                <c:pt idx="4">
                  <c:v>1120164.9099999997</c:v>
                </c:pt>
                <c:pt idx="5">
                  <c:v>1307157.3799999999</c:v>
                </c:pt>
                <c:pt idx="6">
                  <c:v>548311.14999999944</c:v>
                </c:pt>
                <c:pt idx="7">
                  <c:v>11935599.560000017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64950952574412"/>
          <c:y val="0.34647302904564314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JULY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7630621551922E-2"/>
          <c:y val="0.18085276305442363"/>
          <c:w val="0.57482565508040773"/>
          <c:h val="0.7244163934761073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'[1]7-18'!$M$117:$M$121</c:f>
              <c:strCache>
                <c:ptCount val="5"/>
                <c:pt idx="0">
                  <c:v>Bank of the West 9%</c:v>
                </c:pt>
                <c:pt idx="1">
                  <c:v>Malaga Bank - MMDA 0%</c:v>
                </c:pt>
                <c:pt idx="2">
                  <c:v>State of California - LAIF 51%</c:v>
                </c:pt>
                <c:pt idx="3">
                  <c:v>Malaga Bank - CD 7%</c:v>
                </c:pt>
                <c:pt idx="4">
                  <c:v>Vining Sparks/Bank of New York - CD 33%</c:v>
                </c:pt>
              </c:strCache>
            </c:strRef>
          </c:cat>
          <c:val>
            <c:numRef>
              <c:f>'[1]7-18'!$O$117:$O$121</c:f>
              <c:numCache>
                <c:formatCode>_("$"* #,##0_);_("$"* \(#,##0\);_("$"* "-"_);_(@_)</c:formatCode>
                <c:ptCount val="5"/>
                <c:pt idx="0">
                  <c:v>5569254.9899999984</c:v>
                </c:pt>
                <c:pt idx="1">
                  <c:v>0</c:v>
                </c:pt>
                <c:pt idx="2">
                  <c:v>31449001.909999996</c:v>
                </c:pt>
                <c:pt idx="3" formatCode="_(* #,##0_);_(* \(#,##0\);_(* &quot;-&quot;??_);_(@_)">
                  <c:v>4104565.17</c:v>
                </c:pt>
                <c:pt idx="4" formatCode="_(* #,##0_);_(* \(#,##0\);_(* &quot;-&quot;??_);_(@_)">
                  <c:v>20551791.600000001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42116663268467"/>
          <c:y val="0.4435801879219623"/>
          <c:w val="0.31561838840622691"/>
          <c:h val="0.526651468824128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281</xdr:row>
      <xdr:rowOff>95250</xdr:rowOff>
    </xdr:from>
    <xdr:to>
      <xdr:col>8</xdr:col>
      <xdr:colOff>742950</xdr:colOff>
      <xdr:row>315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</sheetNames>
    <sheetDataSet>
      <sheetData sheetId="0"/>
      <sheetData sheetId="1">
        <row r="100">
          <cell r="M100" t="str">
            <v>GENERAL FUND 28%</v>
          </cell>
          <cell r="N100">
            <v>17330693.699999992</v>
          </cell>
        </row>
        <row r="101">
          <cell r="M101" t="str">
            <v>CIP 40%</v>
          </cell>
          <cell r="N101">
            <v>24836546.389999997</v>
          </cell>
        </row>
        <row r="102">
          <cell r="M102" t="str">
            <v>EQUIPMENT REPLACEMENT 4%</v>
          </cell>
          <cell r="N102">
            <v>2487396.8899999997</v>
          </cell>
        </row>
        <row r="103">
          <cell r="M103" t="str">
            <v>1911 ACT 3%</v>
          </cell>
          <cell r="N103">
            <v>2108743.6900000013</v>
          </cell>
        </row>
        <row r="104">
          <cell r="M104" t="str">
            <v>HABITAT RESTORATION 2%</v>
          </cell>
          <cell r="N104">
            <v>1120164.9099999997</v>
          </cell>
        </row>
        <row r="105">
          <cell r="M105" t="str">
            <v>QUIMBY 2%</v>
          </cell>
          <cell r="N105">
            <v>1307157.3799999999</v>
          </cell>
        </row>
        <row r="106">
          <cell r="M106" t="str">
            <v>WATER QUALITY FLOOD PROTECTION 1%</v>
          </cell>
          <cell r="N106">
            <v>548311.14999999944</v>
          </cell>
        </row>
        <row r="107">
          <cell r="M107" t="str">
            <v>OTHER RESTRICTED FUNDS 19%</v>
          </cell>
          <cell r="N107">
            <v>11935599.560000017</v>
          </cell>
        </row>
        <row r="117">
          <cell r="M117" t="str">
            <v>Bank of the West 9%</v>
          </cell>
          <cell r="O117">
            <v>5569254.9899999984</v>
          </cell>
        </row>
        <row r="118">
          <cell r="M118" t="str">
            <v>Malaga Bank - MMDA 0%</v>
          </cell>
          <cell r="O118">
            <v>0</v>
          </cell>
        </row>
        <row r="119">
          <cell r="M119" t="str">
            <v>State of California - LAIF 51%</v>
          </cell>
          <cell r="O119">
            <v>31449001.909999996</v>
          </cell>
        </row>
        <row r="120">
          <cell r="M120" t="str">
            <v>Malaga Bank - CD 7%</v>
          </cell>
          <cell r="O120">
            <v>4104565.17</v>
          </cell>
        </row>
        <row r="121">
          <cell r="M121" t="str">
            <v>Vining Sparks/Bank of New York - CD 33%</v>
          </cell>
          <cell r="O121">
            <v>20551791.600000001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8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1.140625" style="3" customWidth="1"/>
    <col min="10" max="10" width="5.28515625" style="3" customWidth="1"/>
    <col min="11" max="11" width="12" style="3" customWidth="1"/>
    <col min="12" max="12" width="31.5703125" style="3" bestFit="1" customWidth="1"/>
    <col min="13" max="13" width="31.42578125" style="3" bestFit="1" customWidth="1"/>
    <col min="14" max="14" width="20" style="3" customWidth="1"/>
    <col min="15" max="15" width="12" style="3" bestFit="1" customWidth="1"/>
    <col min="16" max="16" width="9.140625" style="3"/>
    <col min="17" max="17" width="12.85546875" style="3" bestFit="1" customWidth="1"/>
    <col min="18" max="18" width="12.85546875" style="4" bestFit="1" customWidth="1"/>
    <col min="19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</row>
    <row r="3" spans="1:19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6"/>
    </row>
    <row r="4" spans="1:19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8"/>
    </row>
    <row r="5" spans="1:19" x14ac:dyDescent="0.2">
      <c r="A5" s="10"/>
      <c r="B5" s="11" t="s">
        <v>3</v>
      </c>
      <c r="C5" s="11" t="s">
        <v>4</v>
      </c>
      <c r="D5" s="10"/>
      <c r="E5" s="10"/>
      <c r="F5" s="11" t="s">
        <v>4</v>
      </c>
      <c r="G5" s="12"/>
      <c r="H5" s="12"/>
      <c r="I5" s="11" t="s">
        <v>5</v>
      </c>
      <c r="J5" s="12"/>
      <c r="K5" s="11"/>
      <c r="L5" s="11"/>
    </row>
    <row r="6" spans="1:19" x14ac:dyDescent="0.2">
      <c r="A6" s="10"/>
      <c r="B6" s="11" t="s">
        <v>6</v>
      </c>
      <c r="C6" s="11" t="s">
        <v>3</v>
      </c>
      <c r="D6" s="10"/>
      <c r="E6" s="10"/>
      <c r="F6" s="11" t="s">
        <v>3</v>
      </c>
      <c r="G6" s="12" t="s">
        <v>7</v>
      </c>
      <c r="H6" s="12"/>
      <c r="I6" s="11"/>
      <c r="J6" s="12"/>
      <c r="K6" s="11"/>
      <c r="L6" s="11"/>
    </row>
    <row r="7" spans="1:19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11</v>
      </c>
      <c r="H7" s="13" t="s">
        <v>12</v>
      </c>
      <c r="I7" s="13" t="s">
        <v>13</v>
      </c>
      <c r="J7" s="12"/>
      <c r="K7" s="12"/>
      <c r="L7" s="12"/>
    </row>
    <row r="8" spans="1:19" x14ac:dyDescent="0.2">
      <c r="A8" s="14" t="s">
        <v>14</v>
      </c>
      <c r="B8" s="15">
        <v>5267559.3499999978</v>
      </c>
      <c r="C8" s="15"/>
      <c r="D8" s="15">
        <v>3000</v>
      </c>
      <c r="E8" s="15">
        <v>35318532.919999994</v>
      </c>
      <c r="F8" s="15">
        <v>4104565.17</v>
      </c>
      <c r="G8" s="15">
        <v>18290268.009999998</v>
      </c>
      <c r="H8" s="15">
        <f>SUM(B8:G8)</f>
        <v>62983925.449999996</v>
      </c>
      <c r="I8" s="15"/>
      <c r="J8" s="16"/>
      <c r="K8" s="16"/>
      <c r="L8" s="15"/>
    </row>
    <row r="9" spans="1:19" x14ac:dyDescent="0.2">
      <c r="A9" s="14" t="s">
        <v>15</v>
      </c>
      <c r="B9" s="17">
        <v>2124974.87</v>
      </c>
      <c r="C9" s="17"/>
      <c r="D9" s="17"/>
      <c r="E9" s="17"/>
      <c r="F9" s="17"/>
      <c r="G9" s="17"/>
      <c r="H9" s="15">
        <f t="shared" ref="H9:H15" si="0">SUM(B9:G9)</f>
        <v>2124974.87</v>
      </c>
      <c r="I9" s="15"/>
      <c r="J9" s="16"/>
      <c r="K9" s="16"/>
      <c r="L9" s="16"/>
      <c r="S9" s="18"/>
    </row>
    <row r="10" spans="1:19" x14ac:dyDescent="0.2">
      <c r="A10" s="14" t="s">
        <v>16</v>
      </c>
      <c r="B10" s="19"/>
      <c r="C10" s="19"/>
      <c r="D10" s="17"/>
      <c r="E10" s="17">
        <v>130468.99</v>
      </c>
      <c r="F10" s="17"/>
      <c r="G10" s="17"/>
      <c r="H10" s="15">
        <f t="shared" si="0"/>
        <v>130468.99</v>
      </c>
      <c r="I10" s="15">
        <f>130468.99</f>
        <v>130468.99</v>
      </c>
      <c r="J10" s="16"/>
      <c r="K10" s="16"/>
      <c r="L10" s="16"/>
      <c r="S10" s="18"/>
    </row>
    <row r="11" spans="1:19" x14ac:dyDescent="0.2">
      <c r="A11" s="14" t="s">
        <v>17</v>
      </c>
      <c r="B11" s="17">
        <f>-2355116.66+12780.25</f>
        <v>-2342336.41</v>
      </c>
      <c r="C11" s="17"/>
      <c r="D11" s="19"/>
      <c r="E11" s="19"/>
      <c r="F11" s="17"/>
      <c r="G11" s="17"/>
      <c r="H11" s="15">
        <f t="shared" si="0"/>
        <v>-2342336.41</v>
      </c>
      <c r="I11" s="15"/>
      <c r="J11" s="16"/>
      <c r="K11" s="16"/>
      <c r="L11" s="16"/>
      <c r="S11" s="18"/>
    </row>
    <row r="12" spans="1:19" x14ac:dyDescent="0.2">
      <c r="A12" s="14" t="s">
        <v>18</v>
      </c>
      <c r="B12" s="17">
        <f>-B34</f>
        <v>-1222594.21</v>
      </c>
      <c r="C12" s="17"/>
      <c r="D12" s="19"/>
      <c r="E12" s="19"/>
      <c r="F12" s="19"/>
      <c r="G12" s="17"/>
      <c r="H12" s="15">
        <f t="shared" si="0"/>
        <v>-1222594.21</v>
      </c>
      <c r="I12" s="15"/>
      <c r="J12" s="16"/>
      <c r="K12" s="16"/>
      <c r="L12" s="16"/>
      <c r="S12" s="18"/>
    </row>
    <row r="13" spans="1:19" x14ac:dyDescent="0.2">
      <c r="A13" s="14" t="s">
        <v>19</v>
      </c>
      <c r="B13" s="17">
        <f>175-0.02</f>
        <v>174.98</v>
      </c>
      <c r="C13" s="17"/>
      <c r="D13" s="17"/>
      <c r="E13" s="17"/>
      <c r="F13" s="17"/>
      <c r="G13" s="17"/>
      <c r="H13" s="15">
        <f t="shared" si="0"/>
        <v>174.98</v>
      </c>
      <c r="I13" s="15"/>
      <c r="J13" s="16"/>
      <c r="K13" s="16"/>
      <c r="L13" s="16"/>
    </row>
    <row r="14" spans="1:19" x14ac:dyDescent="0.2">
      <c r="A14" s="14" t="s">
        <v>20</v>
      </c>
      <c r="B14" s="19">
        <v>4000000</v>
      </c>
      <c r="C14" s="19"/>
      <c r="D14" s="17"/>
      <c r="E14" s="17"/>
      <c r="F14" s="17"/>
      <c r="G14" s="17">
        <v>2261523.59</v>
      </c>
      <c r="H14" s="15">
        <f t="shared" si="0"/>
        <v>6261523.5899999999</v>
      </c>
      <c r="I14" s="15"/>
      <c r="J14" s="16"/>
      <c r="K14" s="16"/>
      <c r="L14" s="16"/>
    </row>
    <row r="15" spans="1:19" ht="12" thickBot="1" x14ac:dyDescent="0.25">
      <c r="A15" s="20" t="s">
        <v>21</v>
      </c>
      <c r="B15" s="19">
        <v>-2261523.59</v>
      </c>
      <c r="C15" s="19"/>
      <c r="D15" s="21"/>
      <c r="E15" s="21">
        <v>-4000000</v>
      </c>
      <c r="F15" s="19"/>
      <c r="G15" s="21"/>
      <c r="H15" s="15">
        <f t="shared" si="0"/>
        <v>-6261523.5899999999</v>
      </c>
      <c r="I15" s="15"/>
      <c r="J15" s="16"/>
      <c r="K15" s="16"/>
      <c r="L15" s="16"/>
    </row>
    <row r="16" spans="1:19" ht="12" thickBot="1" x14ac:dyDescent="0.25">
      <c r="A16" s="14" t="s">
        <v>22</v>
      </c>
      <c r="B16" s="22">
        <f t="shared" ref="B16:I16" si="1">SUM(B8:B15)</f>
        <v>5566254.9899999984</v>
      </c>
      <c r="C16" s="22"/>
      <c r="D16" s="22">
        <f t="shared" si="1"/>
        <v>3000</v>
      </c>
      <c r="E16" s="22">
        <f t="shared" si="1"/>
        <v>31449001.909999996</v>
      </c>
      <c r="F16" s="22">
        <f t="shared" si="1"/>
        <v>4104565.17</v>
      </c>
      <c r="G16" s="22">
        <f t="shared" si="1"/>
        <v>20551791.599999998</v>
      </c>
      <c r="H16" s="22">
        <f t="shared" si="1"/>
        <v>61674613.669999987</v>
      </c>
      <c r="I16" s="23">
        <f t="shared" si="1"/>
        <v>130468.99</v>
      </c>
      <c r="J16" s="16"/>
      <c r="K16" s="16"/>
      <c r="L16" s="16"/>
    </row>
    <row r="17" spans="1:12" ht="12" thickTop="1" x14ac:dyDescent="0.2">
      <c r="B17" s="24"/>
      <c r="C17" s="24"/>
      <c r="D17" s="24"/>
      <c r="E17" s="24"/>
      <c r="F17" s="25"/>
      <c r="G17" s="24"/>
      <c r="H17" s="17"/>
      <c r="I17" s="26"/>
      <c r="J17" s="15"/>
      <c r="K17" s="15"/>
      <c r="L17" s="16"/>
    </row>
    <row r="18" spans="1:12" x14ac:dyDescent="0.2">
      <c r="A18" s="3" t="s">
        <v>23</v>
      </c>
      <c r="B18" s="24"/>
      <c r="C18" s="24"/>
      <c r="D18" s="24"/>
      <c r="E18" s="24"/>
      <c r="F18" s="25"/>
      <c r="G18" s="17"/>
      <c r="H18" s="17"/>
      <c r="I18" s="26"/>
      <c r="J18" s="15"/>
      <c r="K18" s="15"/>
      <c r="L18" s="27"/>
    </row>
    <row r="19" spans="1:12" x14ac:dyDescent="0.2">
      <c r="A19" s="3" t="s">
        <v>24</v>
      </c>
      <c r="B19" s="28"/>
      <c r="C19" s="28"/>
      <c r="D19" s="24"/>
      <c r="E19" s="24"/>
      <c r="F19" s="25"/>
      <c r="G19" s="17"/>
      <c r="H19" s="17"/>
      <c r="I19" s="26"/>
      <c r="J19" s="26"/>
      <c r="K19" s="26"/>
      <c r="L19" s="27"/>
    </row>
    <row r="20" spans="1:12" x14ac:dyDescent="0.2">
      <c r="A20" s="3" t="s">
        <v>25</v>
      </c>
      <c r="B20" s="29">
        <v>381916.92</v>
      </c>
      <c r="C20" s="29"/>
      <c r="D20" s="27"/>
      <c r="E20" s="27"/>
      <c r="G20" s="26"/>
      <c r="H20" s="26"/>
      <c r="I20" s="26"/>
      <c r="J20" s="26"/>
      <c r="K20" s="26"/>
      <c r="L20" s="27"/>
    </row>
    <row r="21" spans="1:12" ht="11.25" customHeight="1" x14ac:dyDescent="0.2">
      <c r="A21" s="3" t="s">
        <v>26</v>
      </c>
      <c r="B21" s="29">
        <v>829950.21</v>
      </c>
      <c r="C21" s="29"/>
      <c r="D21" s="27"/>
      <c r="E21" s="27"/>
      <c r="G21" s="26"/>
      <c r="H21" s="26"/>
      <c r="I21" s="26"/>
      <c r="J21" s="26"/>
      <c r="K21" s="26"/>
      <c r="L21" s="27"/>
    </row>
    <row r="22" spans="1:12" hidden="1" x14ac:dyDescent="0.2">
      <c r="A22" s="3" t="s">
        <v>27</v>
      </c>
      <c r="B22" s="26"/>
      <c r="C22" s="26"/>
      <c r="D22" s="27"/>
      <c r="E22" s="27"/>
      <c r="G22" s="26"/>
      <c r="H22" s="26"/>
      <c r="I22" s="26"/>
      <c r="J22" s="26"/>
      <c r="K22" s="26"/>
      <c r="L22" s="27"/>
    </row>
    <row r="23" spans="1:12" hidden="1" x14ac:dyDescent="0.2">
      <c r="A23" s="3" t="s">
        <v>28</v>
      </c>
      <c r="B23" s="26"/>
      <c r="C23" s="26"/>
      <c r="D23" s="27"/>
      <c r="E23" s="27"/>
      <c r="G23" s="26"/>
      <c r="H23" s="26"/>
      <c r="I23" s="26"/>
      <c r="J23" s="26"/>
      <c r="K23" s="26"/>
      <c r="L23" s="27"/>
    </row>
    <row r="24" spans="1:12" hidden="1" x14ac:dyDescent="0.2">
      <c r="A24" s="3" t="s">
        <v>29</v>
      </c>
      <c r="B24" s="26"/>
      <c r="C24" s="26"/>
      <c r="D24" s="27"/>
      <c r="E24" s="27"/>
      <c r="G24" s="26"/>
      <c r="H24" s="26"/>
      <c r="I24" s="26"/>
      <c r="J24" s="26"/>
      <c r="K24" s="26"/>
      <c r="L24" s="27"/>
    </row>
    <row r="25" spans="1:12" hidden="1" x14ac:dyDescent="0.2">
      <c r="A25" s="3" t="s">
        <v>30</v>
      </c>
      <c r="B25" s="26"/>
      <c r="C25" s="26"/>
      <c r="D25" s="27"/>
      <c r="E25" s="27"/>
      <c r="G25" s="26"/>
      <c r="H25" s="26"/>
      <c r="I25" s="26"/>
      <c r="J25" s="26"/>
      <c r="K25" s="26"/>
      <c r="L25" s="27"/>
    </row>
    <row r="26" spans="1:12" hidden="1" x14ac:dyDescent="0.2">
      <c r="A26" s="3" t="s">
        <v>31</v>
      </c>
      <c r="B26" s="26"/>
      <c r="C26" s="26"/>
      <c r="D26" s="27"/>
      <c r="E26" s="27"/>
      <c r="G26" s="26"/>
      <c r="H26" s="26"/>
      <c r="I26" s="26"/>
      <c r="J26" s="26"/>
      <c r="K26" s="26"/>
      <c r="L26" s="27"/>
    </row>
    <row r="27" spans="1:12" hidden="1" x14ac:dyDescent="0.2">
      <c r="A27" s="3" t="s">
        <v>32</v>
      </c>
      <c r="B27" s="26"/>
      <c r="C27" s="26"/>
      <c r="D27" s="27"/>
      <c r="E27" s="27"/>
      <c r="G27" s="26"/>
      <c r="H27" s="26"/>
      <c r="I27" s="26"/>
      <c r="J27" s="26"/>
      <c r="K27" s="26"/>
      <c r="L27" s="27"/>
    </row>
    <row r="28" spans="1:12" x14ac:dyDescent="0.2">
      <c r="A28" s="3" t="s">
        <v>33</v>
      </c>
      <c r="B28" s="26">
        <v>2999</v>
      </c>
      <c r="C28" s="26"/>
      <c r="D28" s="27"/>
      <c r="E28" s="27"/>
      <c r="G28" s="26"/>
      <c r="H28" s="26"/>
      <c r="I28" s="26"/>
      <c r="J28" s="26"/>
      <c r="K28" s="26"/>
      <c r="L28" s="27"/>
    </row>
    <row r="29" spans="1:12" hidden="1" x14ac:dyDescent="0.2">
      <c r="A29" s="3" t="s">
        <v>34</v>
      </c>
      <c r="B29" s="17"/>
      <c r="C29" s="17"/>
      <c r="D29" s="27"/>
      <c r="E29" s="27"/>
      <c r="G29" s="26"/>
      <c r="H29" s="26"/>
      <c r="I29" s="26"/>
      <c r="J29" s="26"/>
      <c r="K29" s="26"/>
      <c r="L29" s="27"/>
    </row>
    <row r="30" spans="1:12" hidden="1" x14ac:dyDescent="0.2">
      <c r="A30" s="3" t="s">
        <v>32</v>
      </c>
      <c r="B30" s="17"/>
      <c r="C30" s="17"/>
      <c r="D30" s="27"/>
      <c r="E30" s="27"/>
      <c r="G30" s="26"/>
      <c r="H30" s="26"/>
      <c r="I30" s="26"/>
      <c r="J30" s="26"/>
      <c r="K30" s="26"/>
      <c r="L30" s="27"/>
    </row>
    <row r="31" spans="1:12" hidden="1" x14ac:dyDescent="0.2">
      <c r="A31" s="3" t="s">
        <v>35</v>
      </c>
      <c r="B31" s="17"/>
      <c r="C31" s="17"/>
      <c r="D31" s="27"/>
      <c r="E31" s="27"/>
      <c r="G31" s="26"/>
      <c r="H31" s="26"/>
      <c r="I31" s="26"/>
      <c r="J31" s="26"/>
      <c r="K31" s="26"/>
      <c r="L31" s="27"/>
    </row>
    <row r="32" spans="1:12" x14ac:dyDescent="0.2">
      <c r="A32" s="3" t="s">
        <v>36</v>
      </c>
      <c r="B32" s="17">
        <v>2500</v>
      </c>
      <c r="C32" s="17"/>
      <c r="D32" s="27"/>
      <c r="E32" s="27"/>
      <c r="G32" s="26"/>
      <c r="H32" s="26"/>
      <c r="I32" s="26"/>
      <c r="J32" s="26"/>
      <c r="K32" s="26"/>
      <c r="L32" s="27"/>
    </row>
    <row r="33" spans="1:12" x14ac:dyDescent="0.2">
      <c r="A33" s="3" t="s">
        <v>37</v>
      </c>
      <c r="B33" s="30">
        <v>5228.08</v>
      </c>
      <c r="C33" s="19"/>
      <c r="D33" s="27"/>
      <c r="E33" s="27"/>
      <c r="G33" s="26"/>
      <c r="H33" s="26"/>
      <c r="I33" s="26"/>
      <c r="J33" s="26"/>
      <c r="K33" s="26"/>
      <c r="L33" s="27"/>
    </row>
    <row r="34" spans="1:12" ht="12" thickBot="1" x14ac:dyDescent="0.25">
      <c r="A34" s="31"/>
      <c r="B34" s="32">
        <f>SUM(B20:B33)</f>
        <v>1222594.21</v>
      </c>
      <c r="C34" s="33"/>
      <c r="D34" s="27"/>
      <c r="E34" s="27"/>
      <c r="G34" s="26"/>
      <c r="H34" s="26"/>
      <c r="I34" s="26"/>
      <c r="J34" s="26"/>
      <c r="K34" s="26"/>
      <c r="L34" s="27"/>
    </row>
    <row r="35" spans="1:12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6"/>
      <c r="L35" s="27"/>
    </row>
    <row r="36" spans="1:12" x14ac:dyDescent="0.2">
      <c r="A36" s="3" t="s">
        <v>38</v>
      </c>
      <c r="B36" s="33"/>
      <c r="C36" s="33"/>
      <c r="D36" s="27"/>
      <c r="E36" s="27"/>
      <c r="G36" s="26"/>
      <c r="H36" s="26"/>
      <c r="I36" s="26"/>
      <c r="J36" s="26"/>
      <c r="K36" s="26"/>
      <c r="L36" s="27"/>
    </row>
    <row r="37" spans="1:12" x14ac:dyDescent="0.2">
      <c r="B37" s="33"/>
      <c r="C37" s="33"/>
      <c r="D37" s="27"/>
      <c r="E37" s="27"/>
      <c r="G37" s="26"/>
      <c r="H37" s="26"/>
      <c r="I37" s="26"/>
      <c r="J37" s="26"/>
      <c r="K37" s="26"/>
      <c r="L37" s="27"/>
    </row>
    <row r="38" spans="1:12" x14ac:dyDescent="0.2">
      <c r="B38" s="33"/>
      <c r="C38" s="33"/>
      <c r="D38" s="27"/>
      <c r="E38" s="27"/>
      <c r="G38" s="26"/>
      <c r="H38" s="26"/>
      <c r="I38" s="26"/>
      <c r="J38" s="26"/>
      <c r="K38" s="26"/>
      <c r="L38" s="27"/>
    </row>
    <row r="39" spans="1:12" x14ac:dyDescent="0.2">
      <c r="B39" s="33"/>
      <c r="C39" s="33"/>
      <c r="D39" s="27"/>
      <c r="E39" s="27"/>
      <c r="G39" s="26"/>
      <c r="H39" s="26"/>
      <c r="I39" s="26"/>
      <c r="J39" s="26"/>
      <c r="K39" s="26"/>
      <c r="L39" s="27"/>
    </row>
    <row r="40" spans="1:12" x14ac:dyDescent="0.2">
      <c r="B40" s="33"/>
      <c r="C40" s="33"/>
      <c r="D40" s="27"/>
      <c r="E40" s="27"/>
      <c r="G40" s="26"/>
      <c r="H40" s="26"/>
      <c r="I40" s="26"/>
      <c r="J40" s="26"/>
      <c r="K40" s="26"/>
      <c r="L40" s="27"/>
    </row>
    <row r="41" spans="1:12" x14ac:dyDescent="0.2">
      <c r="B41" s="33"/>
      <c r="C41" s="33"/>
      <c r="D41" s="27"/>
      <c r="E41" s="27"/>
      <c r="G41" s="26"/>
      <c r="H41" s="26"/>
      <c r="I41" s="26"/>
      <c r="J41" s="26"/>
      <c r="K41" s="26"/>
      <c r="L41" s="27"/>
    </row>
    <row r="42" spans="1:12" x14ac:dyDescent="0.2">
      <c r="B42" s="33"/>
      <c r="C42" s="33"/>
      <c r="D42" s="27"/>
      <c r="E42" s="27"/>
      <c r="G42" s="26"/>
      <c r="H42" s="26"/>
      <c r="I42" s="26"/>
      <c r="J42" s="26"/>
      <c r="K42" s="26"/>
      <c r="L42" s="27"/>
    </row>
    <row r="43" spans="1:12" x14ac:dyDescent="0.2">
      <c r="B43" s="33"/>
      <c r="C43" s="33"/>
      <c r="D43" s="27"/>
      <c r="E43" s="27"/>
      <c r="G43" s="26"/>
      <c r="H43" s="26"/>
      <c r="I43" s="26"/>
      <c r="J43" s="26"/>
      <c r="K43" s="26"/>
      <c r="L43" s="27"/>
    </row>
    <row r="44" spans="1:12" x14ac:dyDescent="0.2">
      <c r="B44" s="33"/>
      <c r="C44" s="33"/>
      <c r="D44" s="27"/>
      <c r="E44" s="27"/>
      <c r="G44" s="26"/>
      <c r="H44" s="26"/>
      <c r="I44" s="26"/>
      <c r="J44" s="26"/>
      <c r="K44" s="26"/>
      <c r="L44" s="27"/>
    </row>
    <row r="45" spans="1:12" x14ac:dyDescent="0.2">
      <c r="B45" s="33"/>
      <c r="C45" s="33"/>
      <c r="D45" s="27"/>
      <c r="E45" s="27"/>
      <c r="G45" s="26"/>
      <c r="H45" s="26"/>
      <c r="I45" s="26"/>
      <c r="J45" s="26"/>
      <c r="K45" s="26"/>
      <c r="L45" s="27"/>
    </row>
    <row r="46" spans="1:12" x14ac:dyDescent="0.2">
      <c r="B46" s="33"/>
      <c r="C46" s="33"/>
      <c r="D46" s="27"/>
      <c r="E46" s="27"/>
      <c r="G46" s="26"/>
      <c r="H46" s="26"/>
      <c r="I46" s="26"/>
      <c r="J46" s="26"/>
      <c r="K46" s="26"/>
      <c r="L46" s="27"/>
    </row>
    <row r="47" spans="1:12" x14ac:dyDescent="0.2">
      <c r="B47" s="33"/>
      <c r="C47" s="33"/>
      <c r="D47" s="27"/>
      <c r="E47" s="27"/>
      <c r="G47" s="26"/>
      <c r="H47" s="26"/>
      <c r="I47" s="26"/>
      <c r="J47" s="26"/>
      <c r="K47" s="26"/>
      <c r="L47" s="27"/>
    </row>
    <row r="48" spans="1:12" x14ac:dyDescent="0.2">
      <c r="B48" s="33"/>
      <c r="C48" s="33"/>
      <c r="D48" s="27"/>
      <c r="E48" s="27"/>
      <c r="G48" s="26"/>
      <c r="H48" s="26"/>
      <c r="I48" s="26"/>
      <c r="J48" s="26"/>
      <c r="K48" s="26"/>
      <c r="L48" s="27"/>
    </row>
    <row r="49" spans="2:12" x14ac:dyDescent="0.2">
      <c r="B49" s="33"/>
      <c r="C49" s="33"/>
      <c r="D49" s="27"/>
      <c r="E49" s="27"/>
      <c r="G49" s="26"/>
      <c r="H49" s="26"/>
      <c r="I49" s="26"/>
      <c r="J49" s="26"/>
      <c r="K49" s="26"/>
      <c r="L49" s="27"/>
    </row>
    <row r="50" spans="2:12" x14ac:dyDescent="0.2">
      <c r="B50" s="33"/>
      <c r="C50" s="33"/>
      <c r="D50" s="27"/>
      <c r="E50" s="27"/>
      <c r="G50" s="26"/>
      <c r="H50" s="26"/>
      <c r="I50" s="26"/>
      <c r="J50" s="26"/>
      <c r="K50" s="26"/>
      <c r="L50" s="27"/>
    </row>
    <row r="51" spans="2:12" x14ac:dyDescent="0.2">
      <c r="B51" s="33"/>
      <c r="C51" s="33"/>
      <c r="D51" s="27"/>
      <c r="E51" s="27"/>
      <c r="G51" s="26"/>
      <c r="H51" s="26"/>
      <c r="I51" s="26"/>
      <c r="J51" s="26"/>
      <c r="K51" s="26"/>
      <c r="L51" s="27"/>
    </row>
    <row r="52" spans="2:12" x14ac:dyDescent="0.2">
      <c r="B52" s="33"/>
      <c r="C52" s="33"/>
      <c r="D52" s="27"/>
      <c r="E52" s="27"/>
      <c r="G52" s="26"/>
      <c r="H52" s="26"/>
      <c r="I52" s="26"/>
      <c r="J52" s="26"/>
      <c r="K52" s="26"/>
      <c r="L52" s="27"/>
    </row>
    <row r="53" spans="2:12" x14ac:dyDescent="0.2">
      <c r="B53" s="33"/>
      <c r="C53" s="33"/>
      <c r="D53" s="27"/>
      <c r="E53" s="27"/>
      <c r="G53" s="26"/>
      <c r="H53" s="26"/>
      <c r="I53" s="26"/>
      <c r="J53" s="26"/>
      <c r="K53" s="26"/>
      <c r="L53" s="27"/>
    </row>
    <row r="54" spans="2:12" x14ac:dyDescent="0.2">
      <c r="B54" s="33"/>
      <c r="C54" s="33"/>
      <c r="D54" s="27"/>
      <c r="E54" s="27"/>
      <c r="G54" s="26"/>
      <c r="H54" s="26"/>
      <c r="I54" s="26"/>
      <c r="J54" s="26"/>
      <c r="K54" s="26"/>
      <c r="L54" s="27"/>
    </row>
    <row r="55" spans="2:12" x14ac:dyDescent="0.2">
      <c r="B55" s="33"/>
      <c r="C55" s="33"/>
      <c r="D55" s="27"/>
      <c r="E55" s="27"/>
      <c r="G55" s="26"/>
      <c r="H55" s="26"/>
      <c r="I55" s="26"/>
      <c r="J55" s="26"/>
      <c r="K55" s="26"/>
      <c r="L55" s="27"/>
    </row>
    <row r="56" spans="2:12" x14ac:dyDescent="0.2">
      <c r="B56" s="33"/>
      <c r="C56" s="33"/>
      <c r="D56" s="27"/>
      <c r="E56" s="27"/>
      <c r="G56" s="26"/>
      <c r="H56" s="26"/>
      <c r="I56" s="26"/>
      <c r="J56" s="26"/>
      <c r="K56" s="26"/>
      <c r="L56" s="27"/>
    </row>
    <row r="57" spans="2:12" x14ac:dyDescent="0.2">
      <c r="B57" s="33"/>
      <c r="C57" s="33"/>
      <c r="D57" s="27"/>
      <c r="E57" s="27"/>
      <c r="G57" s="26"/>
      <c r="H57" s="26"/>
      <c r="I57" s="26"/>
      <c r="J57" s="26"/>
      <c r="K57" s="26"/>
      <c r="L57" s="27"/>
    </row>
    <row r="58" spans="2:12" x14ac:dyDescent="0.2">
      <c r="B58" s="33"/>
      <c r="C58" s="33"/>
      <c r="D58" s="27"/>
      <c r="E58" s="27"/>
      <c r="G58" s="26"/>
      <c r="H58" s="26"/>
      <c r="I58" s="26"/>
      <c r="J58" s="26"/>
      <c r="K58" s="26"/>
      <c r="L58" s="27"/>
    </row>
    <row r="59" spans="2:12" x14ac:dyDescent="0.2">
      <c r="B59" s="33"/>
      <c r="C59" s="33"/>
      <c r="D59" s="27"/>
      <c r="E59" s="27"/>
      <c r="G59" s="26"/>
      <c r="H59" s="26"/>
      <c r="I59" s="26"/>
      <c r="J59" s="26"/>
      <c r="K59" s="26"/>
      <c r="L59" s="27"/>
    </row>
    <row r="60" spans="2:12" x14ac:dyDescent="0.2">
      <c r="B60" s="33"/>
      <c r="C60" s="33"/>
      <c r="D60" s="27"/>
      <c r="E60" s="27"/>
      <c r="G60" s="26"/>
      <c r="H60" s="26"/>
      <c r="I60" s="26"/>
      <c r="J60" s="26"/>
      <c r="K60" s="26"/>
      <c r="L60" s="27"/>
    </row>
    <row r="61" spans="2:12" x14ac:dyDescent="0.2">
      <c r="B61" s="33"/>
      <c r="C61" s="33"/>
      <c r="D61" s="27"/>
      <c r="E61" s="27"/>
      <c r="G61" s="26"/>
      <c r="H61" s="26"/>
      <c r="I61" s="26"/>
      <c r="J61" s="26"/>
      <c r="K61" s="26"/>
      <c r="L61" s="27"/>
    </row>
    <row r="62" spans="2:12" x14ac:dyDescent="0.2">
      <c r="B62" s="33"/>
      <c r="C62" s="33"/>
      <c r="D62" s="27"/>
      <c r="E62" s="27"/>
      <c r="G62" s="26"/>
      <c r="H62" s="26"/>
      <c r="I62" s="26"/>
      <c r="J62" s="26"/>
      <c r="K62" s="26"/>
      <c r="L62" s="27"/>
    </row>
    <row r="63" spans="2:12" x14ac:dyDescent="0.2">
      <c r="B63" s="33"/>
      <c r="C63" s="33"/>
      <c r="D63" s="27"/>
      <c r="E63" s="27"/>
      <c r="G63" s="26"/>
      <c r="H63" s="26"/>
      <c r="I63" s="26"/>
      <c r="J63" s="26"/>
      <c r="K63" s="26"/>
      <c r="L63" s="27"/>
    </row>
    <row r="64" spans="2:12" x14ac:dyDescent="0.2">
      <c r="B64" s="33"/>
      <c r="C64" s="33"/>
      <c r="D64" s="27"/>
      <c r="E64" s="27"/>
      <c r="G64" s="26"/>
      <c r="H64" s="26"/>
      <c r="I64" s="26"/>
      <c r="J64" s="26"/>
      <c r="K64" s="26"/>
      <c r="L64" s="27"/>
    </row>
    <row r="65" spans="2:12" x14ac:dyDescent="0.2">
      <c r="B65" s="33"/>
      <c r="C65" s="33"/>
      <c r="D65" s="27"/>
      <c r="E65" s="27"/>
      <c r="G65" s="26"/>
      <c r="H65" s="26"/>
      <c r="I65" s="26"/>
      <c r="J65" s="26"/>
      <c r="K65" s="26"/>
      <c r="L65" s="27"/>
    </row>
    <row r="66" spans="2:12" x14ac:dyDescent="0.2">
      <c r="B66" s="33"/>
      <c r="C66" s="33"/>
      <c r="D66" s="27"/>
      <c r="E66" s="27"/>
      <c r="G66" s="26"/>
      <c r="H66" s="26"/>
      <c r="I66" s="26"/>
      <c r="J66" s="26"/>
      <c r="K66" s="26"/>
      <c r="L66" s="27"/>
    </row>
    <row r="67" spans="2:12" x14ac:dyDescent="0.2">
      <c r="B67" s="33"/>
      <c r="C67" s="33"/>
      <c r="D67" s="27"/>
      <c r="E67" s="27"/>
      <c r="G67" s="26"/>
      <c r="H67" s="26"/>
      <c r="I67" s="26"/>
      <c r="J67" s="26"/>
      <c r="K67" s="26"/>
      <c r="L67" s="27"/>
    </row>
    <row r="68" spans="2:12" x14ac:dyDescent="0.2">
      <c r="B68" s="33"/>
      <c r="C68" s="33"/>
      <c r="D68" s="27"/>
      <c r="E68" s="27"/>
      <c r="G68" s="26"/>
      <c r="H68" s="26"/>
      <c r="I68" s="26"/>
      <c r="J68" s="26"/>
      <c r="K68" s="26"/>
      <c r="L68" s="27"/>
    </row>
    <row r="69" spans="2:12" x14ac:dyDescent="0.2">
      <c r="B69" s="33"/>
      <c r="C69" s="33"/>
      <c r="D69" s="27"/>
      <c r="E69" s="27"/>
      <c r="G69" s="26"/>
      <c r="H69" s="26"/>
      <c r="I69" s="26"/>
      <c r="J69" s="26"/>
      <c r="K69" s="26"/>
      <c r="L69" s="27"/>
    </row>
    <row r="70" spans="2:12" x14ac:dyDescent="0.2">
      <c r="B70" s="33"/>
      <c r="C70" s="33"/>
      <c r="D70" s="27"/>
      <c r="E70" s="27"/>
      <c r="G70" s="26"/>
      <c r="H70" s="26"/>
      <c r="I70" s="26"/>
      <c r="J70" s="26"/>
      <c r="K70" s="26"/>
      <c r="L70" s="27"/>
    </row>
    <row r="71" spans="2:12" x14ac:dyDescent="0.2">
      <c r="B71" s="33"/>
      <c r="C71" s="33"/>
      <c r="D71" s="27"/>
      <c r="E71" s="27"/>
      <c r="G71" s="26"/>
      <c r="H71" s="26"/>
      <c r="I71" s="26"/>
      <c r="J71" s="26"/>
      <c r="K71" s="26"/>
      <c r="L71" s="27"/>
    </row>
    <row r="72" spans="2:12" x14ac:dyDescent="0.2">
      <c r="B72" s="33"/>
      <c r="C72" s="33"/>
      <c r="D72" s="27"/>
      <c r="E72" s="27"/>
      <c r="G72" s="26"/>
      <c r="H72" s="26"/>
      <c r="I72" s="26"/>
      <c r="J72" s="26"/>
      <c r="K72" s="26"/>
      <c r="L72" s="27"/>
    </row>
    <row r="73" spans="2:12" x14ac:dyDescent="0.2">
      <c r="B73" s="33"/>
      <c r="C73" s="33"/>
      <c r="D73" s="27"/>
      <c r="E73" s="27"/>
      <c r="G73" s="26"/>
      <c r="H73" s="26"/>
      <c r="I73" s="26"/>
      <c r="J73" s="26"/>
      <c r="K73" s="26"/>
      <c r="L73" s="27"/>
    </row>
    <row r="74" spans="2:12" x14ac:dyDescent="0.2">
      <c r="B74" s="33"/>
      <c r="C74" s="33"/>
      <c r="D74" s="27"/>
      <c r="E74" s="27"/>
      <c r="G74" s="26"/>
      <c r="H74" s="26"/>
      <c r="I74" s="26"/>
      <c r="J74" s="26"/>
      <c r="K74" s="26"/>
      <c r="L74" s="27"/>
    </row>
    <row r="75" spans="2:12" x14ac:dyDescent="0.2">
      <c r="B75" s="33"/>
      <c r="C75" s="33"/>
      <c r="D75" s="27"/>
      <c r="E75" s="27"/>
      <c r="G75" s="26"/>
      <c r="H75" s="26"/>
      <c r="I75" s="26"/>
      <c r="J75" s="26"/>
      <c r="K75" s="26"/>
      <c r="L75" s="27"/>
    </row>
    <row r="76" spans="2:12" x14ac:dyDescent="0.2">
      <c r="B76" s="33"/>
      <c r="C76" s="33"/>
      <c r="D76" s="27"/>
      <c r="E76" s="27"/>
      <c r="G76" s="26"/>
      <c r="H76" s="26"/>
      <c r="I76" s="26"/>
      <c r="J76" s="26"/>
      <c r="K76" s="26"/>
      <c r="L76" s="27"/>
    </row>
    <row r="77" spans="2:12" x14ac:dyDescent="0.2">
      <c r="B77" s="33"/>
      <c r="C77" s="33"/>
      <c r="D77" s="27"/>
      <c r="E77" s="27"/>
      <c r="G77" s="26"/>
      <c r="H77" s="26"/>
      <c r="I77" s="26"/>
      <c r="J77" s="26"/>
      <c r="K77" s="26"/>
      <c r="L77" s="27"/>
    </row>
    <row r="78" spans="2:12" x14ac:dyDescent="0.2">
      <c r="B78" s="33"/>
      <c r="C78" s="33"/>
      <c r="D78" s="27"/>
      <c r="E78" s="27"/>
      <c r="G78" s="26"/>
      <c r="H78" s="26"/>
      <c r="I78" s="26"/>
      <c r="J78" s="26"/>
      <c r="K78" s="26"/>
      <c r="L78" s="27"/>
    </row>
    <row r="79" spans="2:12" x14ac:dyDescent="0.2">
      <c r="B79" s="33"/>
      <c r="C79" s="33"/>
      <c r="D79" s="27"/>
      <c r="E79" s="27"/>
      <c r="G79" s="26"/>
      <c r="H79" s="26"/>
      <c r="I79" s="26"/>
      <c r="J79" s="26"/>
      <c r="K79" s="26"/>
      <c r="L79" s="27"/>
    </row>
    <row r="80" spans="2:12" x14ac:dyDescent="0.2">
      <c r="B80" s="33"/>
      <c r="C80" s="33"/>
      <c r="D80" s="27"/>
      <c r="E80" s="27"/>
      <c r="G80" s="26"/>
      <c r="H80" s="26"/>
      <c r="I80" s="26"/>
      <c r="J80" s="26"/>
      <c r="K80" s="26"/>
      <c r="L80" s="27"/>
    </row>
    <row r="81" spans="1:18" x14ac:dyDescent="0.2">
      <c r="B81" s="33"/>
      <c r="C81" s="33"/>
      <c r="D81" s="27"/>
      <c r="E81" s="27"/>
      <c r="G81" s="26"/>
      <c r="H81" s="26"/>
      <c r="I81" s="26"/>
      <c r="J81" s="26"/>
      <c r="K81" s="26"/>
      <c r="L81" s="27"/>
    </row>
    <row r="82" spans="1:18" x14ac:dyDescent="0.2">
      <c r="B82" s="33"/>
      <c r="C82" s="33"/>
      <c r="D82" s="27"/>
      <c r="E82" s="27"/>
      <c r="G82" s="26"/>
      <c r="H82" s="26"/>
      <c r="I82" s="26"/>
      <c r="J82" s="26"/>
      <c r="K82" s="26"/>
      <c r="L82" s="27"/>
    </row>
    <row r="83" spans="1:18" x14ac:dyDescent="0.2">
      <c r="B83" s="33"/>
      <c r="C83" s="33"/>
      <c r="D83" s="27"/>
      <c r="E83" s="27"/>
      <c r="G83" s="26"/>
      <c r="H83" s="26"/>
      <c r="I83" s="26"/>
      <c r="J83" s="26"/>
      <c r="K83" s="26"/>
      <c r="L83" s="27"/>
    </row>
    <row r="84" spans="1:18" x14ac:dyDescent="0.2">
      <c r="B84" s="33"/>
      <c r="C84" s="33"/>
      <c r="D84" s="27"/>
      <c r="E84" s="27"/>
      <c r="G84" s="26"/>
      <c r="H84" s="26"/>
      <c r="I84" s="26"/>
      <c r="J84" s="26"/>
      <c r="K84" s="26"/>
      <c r="L84" s="27"/>
    </row>
    <row r="85" spans="1:18" x14ac:dyDescent="0.2">
      <c r="B85" s="33"/>
      <c r="C85" s="33"/>
      <c r="D85" s="27"/>
      <c r="E85" s="27"/>
      <c r="G85" s="26"/>
      <c r="H85" s="26"/>
      <c r="I85" s="26"/>
      <c r="J85" s="26"/>
      <c r="K85" s="26"/>
      <c r="L85" s="27"/>
    </row>
    <row r="86" spans="1:18" x14ac:dyDescent="0.2">
      <c r="B86" s="33"/>
      <c r="C86" s="33"/>
      <c r="D86" s="27"/>
      <c r="E86" s="27"/>
      <c r="G86" s="26"/>
      <c r="H86" s="26"/>
      <c r="I86" s="26"/>
      <c r="J86" s="26"/>
      <c r="K86" s="26"/>
      <c r="L86" s="27"/>
    </row>
    <row r="87" spans="1:18" x14ac:dyDescent="0.2">
      <c r="B87" s="33"/>
      <c r="C87" s="33"/>
      <c r="D87" s="27"/>
      <c r="E87" s="27"/>
      <c r="G87" s="26"/>
      <c r="H87" s="26"/>
      <c r="I87" s="26"/>
      <c r="J87" s="26"/>
      <c r="K87" s="26"/>
      <c r="L87" s="27"/>
    </row>
    <row r="88" spans="1:18" x14ac:dyDescent="0.2">
      <c r="B88" s="33"/>
      <c r="C88" s="33"/>
      <c r="D88" s="27"/>
      <c r="E88" s="27"/>
      <c r="G88" s="26"/>
      <c r="H88" s="26"/>
      <c r="I88" s="26"/>
      <c r="J88" s="26"/>
      <c r="K88" s="26"/>
      <c r="L88" s="27"/>
    </row>
    <row r="89" spans="1:18" x14ac:dyDescent="0.2">
      <c r="B89" s="33"/>
      <c r="C89" s="33"/>
      <c r="D89" s="27"/>
      <c r="E89" s="27"/>
      <c r="G89" s="26"/>
      <c r="H89" s="26"/>
      <c r="I89" s="26"/>
      <c r="J89" s="26"/>
      <c r="K89" s="26"/>
      <c r="L89" s="27"/>
    </row>
    <row r="90" spans="1:18" ht="12" x14ac:dyDescent="0.2">
      <c r="A90" s="34" t="s">
        <v>0</v>
      </c>
      <c r="B90" s="34"/>
      <c r="C90" s="34"/>
      <c r="D90" s="34"/>
      <c r="E90" s="34"/>
      <c r="F90" s="34"/>
      <c r="G90" s="34"/>
      <c r="H90" s="34"/>
      <c r="I90" s="34"/>
      <c r="J90" s="2"/>
      <c r="K90" s="2"/>
      <c r="L90" s="2"/>
    </row>
    <row r="91" spans="1:18" ht="12" x14ac:dyDescent="0.2">
      <c r="A91" s="34" t="s">
        <v>1</v>
      </c>
      <c r="B91" s="34"/>
      <c r="C91" s="34"/>
      <c r="D91" s="34"/>
      <c r="E91" s="34"/>
      <c r="F91" s="34"/>
      <c r="G91" s="34"/>
      <c r="H91" s="34"/>
      <c r="I91" s="34"/>
      <c r="J91" s="2"/>
      <c r="K91" s="2"/>
      <c r="L91" s="2"/>
    </row>
    <row r="92" spans="1:18" ht="12" customHeight="1" x14ac:dyDescent="0.2">
      <c r="A92" s="35" t="s">
        <v>2</v>
      </c>
      <c r="B92" s="35"/>
      <c r="C92" s="35"/>
      <c r="D92" s="35"/>
      <c r="E92" s="35"/>
      <c r="F92" s="35"/>
      <c r="G92" s="35"/>
      <c r="H92" s="35"/>
      <c r="I92" s="35"/>
      <c r="J92" s="6"/>
      <c r="K92" s="6"/>
      <c r="L92" s="6"/>
    </row>
    <row r="93" spans="1:18" ht="12" x14ac:dyDescent="0.2">
      <c r="A93" s="36"/>
      <c r="B93" s="37"/>
      <c r="C93" s="37"/>
      <c r="D93" s="38"/>
      <c r="E93" s="39"/>
      <c r="F93" s="38"/>
      <c r="G93" s="37"/>
      <c r="H93" s="40"/>
      <c r="I93" s="41"/>
      <c r="J93" s="42"/>
      <c r="K93" s="42"/>
      <c r="L93" s="43"/>
    </row>
    <row r="94" spans="1:18" ht="12" x14ac:dyDescent="0.2">
      <c r="A94" s="39"/>
      <c r="B94" s="37"/>
      <c r="C94" s="37"/>
      <c r="D94" s="38"/>
      <c r="E94" s="39"/>
      <c r="F94" s="38"/>
      <c r="G94" s="37"/>
      <c r="H94" s="40"/>
      <c r="I94" s="41"/>
      <c r="J94" s="42"/>
      <c r="K94" s="42"/>
      <c r="L94" s="43"/>
    </row>
    <row r="95" spans="1:18" ht="12" x14ac:dyDescent="0.2">
      <c r="A95" s="39"/>
      <c r="B95" s="39"/>
      <c r="C95" s="38"/>
      <c r="D95" s="39"/>
      <c r="E95" s="38"/>
      <c r="F95" s="40" t="s">
        <v>39</v>
      </c>
      <c r="G95" s="40" t="s">
        <v>39</v>
      </c>
      <c r="H95" s="44"/>
      <c r="I95" s="41"/>
      <c r="J95" s="43"/>
      <c r="K95" s="43"/>
      <c r="Q95" s="4"/>
      <c r="R95" s="3"/>
    </row>
    <row r="96" spans="1:18" ht="12" x14ac:dyDescent="0.2">
      <c r="A96" s="40"/>
      <c r="B96" s="40" t="s">
        <v>40</v>
      </c>
      <c r="C96" s="40"/>
      <c r="D96" s="40"/>
      <c r="E96" s="40"/>
      <c r="F96" s="40" t="s">
        <v>41</v>
      </c>
      <c r="G96" s="40" t="s">
        <v>41</v>
      </c>
      <c r="H96" s="44"/>
      <c r="I96" s="45"/>
      <c r="J96" s="46"/>
      <c r="K96" s="43"/>
      <c r="Q96" s="4"/>
      <c r="R96" s="3"/>
    </row>
    <row r="97" spans="1:18" ht="12" x14ac:dyDescent="0.2">
      <c r="A97" s="47" t="s">
        <v>42</v>
      </c>
      <c r="B97" s="44" t="s">
        <v>43</v>
      </c>
      <c r="C97" s="44" t="s">
        <v>44</v>
      </c>
      <c r="D97" s="48" t="s">
        <v>45</v>
      </c>
      <c r="E97" s="44" t="s">
        <v>46</v>
      </c>
      <c r="F97" s="44" t="s">
        <v>47</v>
      </c>
      <c r="G97" s="44" t="s">
        <v>48</v>
      </c>
      <c r="H97" s="44"/>
      <c r="I97" s="49"/>
      <c r="J97" s="46"/>
      <c r="K97" s="43"/>
      <c r="Q97" s="4"/>
      <c r="R97" s="3"/>
    </row>
    <row r="98" spans="1:18" ht="12" x14ac:dyDescent="0.2">
      <c r="A98" s="50" t="s">
        <v>49</v>
      </c>
      <c r="B98" s="51"/>
      <c r="C98" s="51"/>
      <c r="D98" s="52"/>
      <c r="E98" s="53"/>
      <c r="F98" s="52"/>
      <c r="G98" s="52"/>
      <c r="H98" s="44"/>
      <c r="I98" s="54"/>
      <c r="J98" s="46"/>
      <c r="K98" s="43"/>
      <c r="Q98" s="4"/>
      <c r="R98" s="3"/>
    </row>
    <row r="99" spans="1:18" ht="12" x14ac:dyDescent="0.2">
      <c r="A99" s="55" t="s">
        <v>50</v>
      </c>
      <c r="B99" s="56">
        <v>18278557.339999992</v>
      </c>
      <c r="C99" s="56">
        <f>9916521.6-9.02-6301.95</f>
        <v>9910210.6300000008</v>
      </c>
      <c r="D99" s="56">
        <v>10858074.27</v>
      </c>
      <c r="E99" s="56">
        <f>B99+C99-D99</f>
        <v>17330693.699999992</v>
      </c>
      <c r="F99" s="56">
        <f>E99-B99</f>
        <v>-947863.6400000006</v>
      </c>
      <c r="G99" s="57">
        <f>F99/B99</f>
        <v>-5.1856589246555986E-2</v>
      </c>
      <c r="H99" s="44"/>
      <c r="I99" s="17"/>
      <c r="J99" s="58"/>
      <c r="K99" s="59"/>
      <c r="L99" s="43" t="s">
        <v>51</v>
      </c>
      <c r="M99" s="43"/>
      <c r="N99" s="60" t="s">
        <v>40</v>
      </c>
    </row>
    <row r="100" spans="1:18" ht="12" x14ac:dyDescent="0.2">
      <c r="A100" s="61" t="s">
        <v>52</v>
      </c>
      <c r="B100" s="62"/>
      <c r="C100" s="62"/>
      <c r="D100" s="62"/>
      <c r="E100" s="63"/>
      <c r="F100" s="62"/>
      <c r="G100" s="64"/>
      <c r="H100" s="65"/>
      <c r="I100" s="66"/>
      <c r="J100" s="58"/>
      <c r="L100" s="67" t="s">
        <v>50</v>
      </c>
      <c r="M100" s="67" t="str">
        <f>+L100&amp;" "&amp;TEXT(O100,"0%")</f>
        <v>GENERAL FUND 28%</v>
      </c>
      <c r="N100" s="15">
        <f>+E99</f>
        <v>17330693.699999992</v>
      </c>
      <c r="O100" s="18">
        <f t="shared" ref="O100:O107" si="2">N100/$N$108</f>
        <v>0.28100206338917133</v>
      </c>
    </row>
    <row r="101" spans="1:18" ht="12" x14ac:dyDescent="0.2">
      <c r="A101" s="68" t="s">
        <v>53</v>
      </c>
      <c r="B101" s="62">
        <v>456446.94</v>
      </c>
      <c r="C101" s="62">
        <v>0</v>
      </c>
      <c r="D101" s="69">
        <v>2809</v>
      </c>
      <c r="E101" s="62">
        <f>B101+C101-D101</f>
        <v>453637.94</v>
      </c>
      <c r="F101" s="62">
        <f>E101-B101</f>
        <v>-2809</v>
      </c>
      <c r="G101" s="64">
        <f>F101/B101</f>
        <v>-6.1540559347380008E-3</v>
      </c>
      <c r="H101" s="65"/>
      <c r="I101" s="17"/>
      <c r="J101" s="58"/>
      <c r="L101" s="67" t="s">
        <v>54</v>
      </c>
      <c r="M101" s="67" t="str">
        <f t="shared" ref="M101:M107" si="3">+L101&amp;" "&amp;TEXT(O101,"0%")</f>
        <v>CIP 40%</v>
      </c>
      <c r="N101" s="15">
        <f>+E102</f>
        <v>24836546.389999997</v>
      </c>
      <c r="O101" s="18">
        <f t="shared" si="2"/>
        <v>0.40270290986972301</v>
      </c>
    </row>
    <row r="102" spans="1:18" ht="12" x14ac:dyDescent="0.2">
      <c r="A102" s="68" t="s">
        <v>54</v>
      </c>
      <c r="B102" s="62">
        <v>24578945.959999997</v>
      </c>
      <c r="C102" s="62">
        <v>273236.32</v>
      </c>
      <c r="D102" s="70">
        <v>15635.89</v>
      </c>
      <c r="E102" s="62">
        <f>B102+C102-D102</f>
        <v>24836546.389999997</v>
      </c>
      <c r="F102" s="62">
        <f>E102-B102</f>
        <v>257600.4299999997</v>
      </c>
      <c r="G102" s="64">
        <f>F102/B102</f>
        <v>1.0480532013830902E-2</v>
      </c>
      <c r="H102" s="65"/>
      <c r="I102" s="17"/>
      <c r="J102" s="58"/>
      <c r="L102" s="67" t="s">
        <v>55</v>
      </c>
      <c r="M102" s="67" t="str">
        <f t="shared" si="3"/>
        <v>EQUIPMENT REPLACEMENT 4%</v>
      </c>
      <c r="N102" s="15">
        <f>+E103</f>
        <v>2487396.8899999997</v>
      </c>
      <c r="O102" s="18">
        <f t="shared" si="2"/>
        <v>4.0330968318816218E-2</v>
      </c>
    </row>
    <row r="103" spans="1:18" ht="12" x14ac:dyDescent="0.2">
      <c r="A103" s="68" t="s">
        <v>55</v>
      </c>
      <c r="B103" s="62">
        <v>2487439.6799999997</v>
      </c>
      <c r="C103" s="62">
        <v>0</v>
      </c>
      <c r="D103" s="71">
        <v>42.79</v>
      </c>
      <c r="E103" s="62">
        <f>B103+C103-D103</f>
        <v>2487396.8899999997</v>
      </c>
      <c r="F103" s="62">
        <f>E103-B103</f>
        <v>-42.790000000037253</v>
      </c>
      <c r="G103" s="64">
        <f>F103/B103</f>
        <v>-1.7202427196159089E-5</v>
      </c>
      <c r="H103" s="65"/>
      <c r="I103" s="17"/>
      <c r="J103" s="58"/>
      <c r="L103" s="72" t="s">
        <v>56</v>
      </c>
      <c r="M103" s="67" t="str">
        <f t="shared" si="3"/>
        <v>1911 ACT 3%</v>
      </c>
      <c r="N103" s="15">
        <f>+E113</f>
        <v>2108743.6900000013</v>
      </c>
      <c r="O103" s="18">
        <f t="shared" si="2"/>
        <v>3.4191437359999945E-2</v>
      </c>
    </row>
    <row r="104" spans="1:18" ht="12" x14ac:dyDescent="0.2">
      <c r="A104" s="68" t="s">
        <v>57</v>
      </c>
      <c r="B104" s="62">
        <v>0</v>
      </c>
      <c r="C104" s="62">
        <v>0</v>
      </c>
      <c r="D104" s="71">
        <v>0</v>
      </c>
      <c r="E104" s="62">
        <f>B104+C104-D104</f>
        <v>0</v>
      </c>
      <c r="F104" s="62">
        <f>E104-B104</f>
        <v>0</v>
      </c>
      <c r="G104" s="64">
        <v>0</v>
      </c>
      <c r="H104" s="65"/>
      <c r="I104" s="17"/>
      <c r="J104" s="58"/>
      <c r="L104" s="72" t="s">
        <v>58</v>
      </c>
      <c r="M104" s="67" t="str">
        <f t="shared" si="3"/>
        <v>HABITAT RESTORATION 2%</v>
      </c>
      <c r="N104" s="15">
        <f>+E121</f>
        <v>1120164.9099999997</v>
      </c>
      <c r="O104" s="18">
        <f t="shared" si="2"/>
        <v>1.8162495771657738E-2</v>
      </c>
    </row>
    <row r="105" spans="1:18" ht="12" x14ac:dyDescent="0.2">
      <c r="A105" s="73" t="s">
        <v>59</v>
      </c>
      <c r="B105" s="62">
        <v>-776.89999999999986</v>
      </c>
      <c r="C105" s="62">
        <v>3071.06</v>
      </c>
      <c r="D105" s="71"/>
      <c r="E105" s="62">
        <f>B105+C105-D105</f>
        <v>2294.16</v>
      </c>
      <c r="F105" s="62">
        <f>E105-B105</f>
        <v>3071.0599999999995</v>
      </c>
      <c r="G105" s="64">
        <f>-F105/B105</f>
        <v>3.9529669198094992</v>
      </c>
      <c r="H105" s="65"/>
      <c r="I105" s="17"/>
      <c r="J105" s="58"/>
      <c r="L105" s="72" t="s">
        <v>60</v>
      </c>
      <c r="M105" s="67" t="str">
        <f t="shared" si="3"/>
        <v>QUIMBY 2%</v>
      </c>
      <c r="N105" s="15">
        <f>+E129</f>
        <v>1307157.3799999999</v>
      </c>
      <c r="O105" s="18">
        <f t="shared" si="2"/>
        <v>2.119441537151991E-2</v>
      </c>
    </row>
    <row r="106" spans="1:18" ht="12" x14ac:dyDescent="0.2">
      <c r="A106" s="55" t="s">
        <v>61</v>
      </c>
      <c r="B106" s="56">
        <f>SUM(B101:B105)</f>
        <v>27522055.68</v>
      </c>
      <c r="C106" s="56">
        <f>SUM(C101:C105)</f>
        <v>276307.38</v>
      </c>
      <c r="D106" s="56">
        <f>SUM(D101:D105)</f>
        <v>18487.68</v>
      </c>
      <c r="E106" s="56">
        <f>SUM(E101:E105)</f>
        <v>27779875.379999999</v>
      </c>
      <c r="F106" s="56">
        <f>SUM(F101:F105)</f>
        <v>257819.69999999966</v>
      </c>
      <c r="G106" s="57">
        <f>F106/B106</f>
        <v>9.3677486521239264E-3</v>
      </c>
      <c r="H106" s="44"/>
      <c r="I106" s="66"/>
      <c r="J106" s="58"/>
      <c r="L106" s="72" t="s">
        <v>62</v>
      </c>
      <c r="M106" s="67" t="str">
        <f t="shared" si="3"/>
        <v>WATER QUALITY FLOOD PROTECTION 1%</v>
      </c>
      <c r="N106" s="15">
        <f>+E137</f>
        <v>548311.14999999944</v>
      </c>
      <c r="O106" s="18">
        <f t="shared" si="2"/>
        <v>8.8903864551763065E-3</v>
      </c>
    </row>
    <row r="107" spans="1:18" s="25" customFormat="1" ht="12" x14ac:dyDescent="0.2">
      <c r="A107" s="61" t="s">
        <v>63</v>
      </c>
      <c r="B107" s="63"/>
      <c r="C107" s="63"/>
      <c r="D107" s="63"/>
      <c r="E107" s="63"/>
      <c r="F107" s="63"/>
      <c r="G107" s="74"/>
      <c r="H107" s="75"/>
      <c r="I107" s="66"/>
      <c r="J107" s="58"/>
      <c r="L107" s="67" t="s">
        <v>64</v>
      </c>
      <c r="M107" s="67" t="str">
        <f t="shared" si="3"/>
        <v>OTHER RESTRICTED FUNDS 19%</v>
      </c>
      <c r="N107" s="76">
        <f>+E144-N100-N101-N102-N103-N104-N105-N106</f>
        <v>11935599.560000017</v>
      </c>
      <c r="O107" s="18">
        <f t="shared" si="2"/>
        <v>0.19352532346393564</v>
      </c>
      <c r="R107" s="77"/>
    </row>
    <row r="108" spans="1:18" ht="12" x14ac:dyDescent="0.2">
      <c r="A108" s="68" t="s">
        <v>65</v>
      </c>
      <c r="B108" s="62">
        <v>-47019.599999999802</v>
      </c>
      <c r="C108" s="62">
        <v>120951.19</v>
      </c>
      <c r="D108" s="62">
        <v>222750.02</v>
      </c>
      <c r="E108" s="62">
        <f>B108+C108-D108</f>
        <v>-148818.42999999979</v>
      </c>
      <c r="F108" s="62">
        <f>E108-B108</f>
        <v>-101798.82999999999</v>
      </c>
      <c r="G108" s="64">
        <f>-F108/B108</f>
        <v>-2.1650296897464125</v>
      </c>
      <c r="H108" s="65"/>
      <c r="I108" s="17"/>
      <c r="J108" s="58"/>
      <c r="L108" s="78"/>
      <c r="M108" s="78"/>
      <c r="N108" s="15">
        <f>SUM(N100:N107)</f>
        <v>61674613.670000002</v>
      </c>
      <c r="O108" s="18">
        <f>SUM(O100:O107)</f>
        <v>1</v>
      </c>
    </row>
    <row r="109" spans="1:18" ht="12" x14ac:dyDescent="0.2">
      <c r="A109" s="79" t="s">
        <v>66</v>
      </c>
      <c r="B109" s="62">
        <v>26681.55000000001</v>
      </c>
      <c r="C109" s="62">
        <v>204.23</v>
      </c>
      <c r="D109" s="62">
        <v>0</v>
      </c>
      <c r="E109" s="62">
        <f t="shared" ref="E109:E140" si="4">B109+C109-D109</f>
        <v>26885.78000000001</v>
      </c>
      <c r="F109" s="62">
        <f t="shared" ref="F109:F140" si="5">E109-B109</f>
        <v>204.22999999999956</v>
      </c>
      <c r="G109" s="64">
        <f t="shared" ref="G109:G140" si="6">F109/B109</f>
        <v>7.6543529142796985E-3</v>
      </c>
      <c r="H109" s="65"/>
      <c r="I109" s="17"/>
      <c r="J109" s="58"/>
      <c r="L109" s="78"/>
      <c r="Q109" s="4"/>
      <c r="R109" s="3"/>
    </row>
    <row r="110" spans="1:18" ht="12" x14ac:dyDescent="0.2">
      <c r="A110" s="68" t="s">
        <v>67</v>
      </c>
      <c r="B110" s="62">
        <v>29691.679999999993</v>
      </c>
      <c r="C110" s="62">
        <v>116.91</v>
      </c>
      <c r="D110" s="62">
        <v>0</v>
      </c>
      <c r="E110" s="62">
        <f t="shared" si="4"/>
        <v>29808.589999999993</v>
      </c>
      <c r="F110" s="62">
        <f t="shared" si="5"/>
        <v>116.90999999999985</v>
      </c>
      <c r="G110" s="64">
        <f t="shared" si="6"/>
        <v>3.9374666573262235E-3</v>
      </c>
      <c r="H110" s="65"/>
      <c r="I110" s="17"/>
      <c r="J110" s="58"/>
      <c r="L110" s="78"/>
      <c r="Q110" s="4"/>
      <c r="R110" s="3"/>
    </row>
    <row r="111" spans="1:18" ht="12" x14ac:dyDescent="0.2">
      <c r="A111" s="68" t="s">
        <v>68</v>
      </c>
      <c r="B111" s="62">
        <v>-70872.63</v>
      </c>
      <c r="C111" s="62">
        <v>15480.87</v>
      </c>
      <c r="D111" s="62">
        <v>0</v>
      </c>
      <c r="E111" s="62">
        <f t="shared" si="4"/>
        <v>-55391.76</v>
      </c>
      <c r="F111" s="62">
        <f t="shared" si="5"/>
        <v>15480.870000000003</v>
      </c>
      <c r="G111" s="64">
        <f>-F111/B111</f>
        <v>0.21843227773542481</v>
      </c>
      <c r="H111" s="65"/>
      <c r="I111" s="17"/>
      <c r="J111" s="58"/>
      <c r="L111" s="78"/>
      <c r="M111" s="27"/>
      <c r="Q111" s="4"/>
      <c r="R111" s="3"/>
    </row>
    <row r="112" spans="1:18" ht="12" x14ac:dyDescent="0.2">
      <c r="A112" s="80" t="s">
        <v>69</v>
      </c>
      <c r="B112" s="62">
        <v>0</v>
      </c>
      <c r="C112" s="62">
        <v>0</v>
      </c>
      <c r="D112" s="62">
        <v>0</v>
      </c>
      <c r="E112" s="62">
        <f t="shared" si="4"/>
        <v>0</v>
      </c>
      <c r="F112" s="62">
        <f t="shared" si="5"/>
        <v>0</v>
      </c>
      <c r="G112" s="64">
        <v>0</v>
      </c>
      <c r="H112" s="65"/>
      <c r="I112" s="17"/>
      <c r="J112" s="58"/>
      <c r="L112" s="78"/>
      <c r="Q112" s="4"/>
      <c r="R112" s="3"/>
    </row>
    <row r="113" spans="1:18" ht="12" x14ac:dyDescent="0.2">
      <c r="A113" s="68" t="s">
        <v>56</v>
      </c>
      <c r="B113" s="62">
        <v>2108291.580000001</v>
      </c>
      <c r="C113" s="62">
        <v>26779.409999999996</v>
      </c>
      <c r="D113" s="62">
        <v>26327.3</v>
      </c>
      <c r="E113" s="62">
        <f t="shared" si="4"/>
        <v>2108743.6900000013</v>
      </c>
      <c r="F113" s="62">
        <f t="shared" si="5"/>
        <v>452.11000000033528</v>
      </c>
      <c r="G113" s="64">
        <f t="shared" si="6"/>
        <v>2.1444377252615839E-4</v>
      </c>
      <c r="H113" s="65"/>
      <c r="I113" s="17"/>
      <c r="J113" s="58"/>
      <c r="L113" s="78"/>
      <c r="Q113" s="4"/>
      <c r="R113" s="3"/>
    </row>
    <row r="114" spans="1:18" ht="12" x14ac:dyDescent="0.2">
      <c r="A114" s="68" t="s">
        <v>70</v>
      </c>
      <c r="B114" s="62">
        <v>447336.53</v>
      </c>
      <c r="C114" s="62">
        <v>7002.96</v>
      </c>
      <c r="D114" s="62">
        <v>14627.64</v>
      </c>
      <c r="E114" s="62">
        <f t="shared" si="4"/>
        <v>439711.85000000003</v>
      </c>
      <c r="F114" s="62">
        <f t="shared" si="5"/>
        <v>-7624.679999999993</v>
      </c>
      <c r="G114" s="64">
        <f t="shared" si="6"/>
        <v>-1.7044617393531428E-2</v>
      </c>
      <c r="H114" s="65"/>
      <c r="I114" s="17"/>
      <c r="J114" s="58"/>
      <c r="L114" s="78"/>
      <c r="Q114" s="4"/>
      <c r="R114" s="3"/>
    </row>
    <row r="115" spans="1:18" ht="12" x14ac:dyDescent="0.2">
      <c r="A115" s="68" t="s">
        <v>71</v>
      </c>
      <c r="B115" s="62">
        <v>75496.399999999994</v>
      </c>
      <c r="C115" s="62">
        <v>0</v>
      </c>
      <c r="D115" s="62">
        <v>0</v>
      </c>
      <c r="E115" s="62">
        <f t="shared" si="4"/>
        <v>75496.399999999994</v>
      </c>
      <c r="F115" s="62">
        <f t="shared" si="5"/>
        <v>0</v>
      </c>
      <c r="G115" s="64">
        <f t="shared" si="6"/>
        <v>0</v>
      </c>
      <c r="H115" s="65"/>
      <c r="I115" s="17"/>
      <c r="J115" s="58"/>
      <c r="L115" s="10"/>
      <c r="M115" s="10"/>
      <c r="N115" s="11" t="s">
        <v>72</v>
      </c>
      <c r="O115" s="11" t="s">
        <v>73</v>
      </c>
    </row>
    <row r="116" spans="1:18" ht="12.75" thickBot="1" x14ac:dyDescent="0.25">
      <c r="A116" s="68" t="s">
        <v>74</v>
      </c>
      <c r="B116" s="62">
        <v>842739.62999999989</v>
      </c>
      <c r="C116" s="62">
        <v>62213.87</v>
      </c>
      <c r="D116" s="62">
        <v>361429.33</v>
      </c>
      <c r="E116" s="62">
        <f t="shared" si="4"/>
        <v>543524.16999999993</v>
      </c>
      <c r="F116" s="62">
        <f t="shared" si="5"/>
        <v>-299215.45999999996</v>
      </c>
      <c r="G116" s="64">
        <f t="shared" si="6"/>
        <v>-0.35505089513827659</v>
      </c>
      <c r="H116" s="65"/>
      <c r="I116" s="17"/>
      <c r="J116" s="58"/>
      <c r="L116" s="81" t="s">
        <v>75</v>
      </c>
      <c r="M116" s="81"/>
      <c r="N116" s="81" t="s">
        <v>75</v>
      </c>
      <c r="O116" s="81" t="s">
        <v>76</v>
      </c>
    </row>
    <row r="117" spans="1:18" ht="12" x14ac:dyDescent="0.2">
      <c r="A117" s="68" t="s">
        <v>77</v>
      </c>
      <c r="B117" s="62">
        <v>2116646.2000000011</v>
      </c>
      <c r="C117" s="62">
        <v>69341.41</v>
      </c>
      <c r="D117" s="62">
        <v>0</v>
      </c>
      <c r="E117" s="62">
        <f t="shared" si="4"/>
        <v>2185987.6100000013</v>
      </c>
      <c r="F117" s="62">
        <f t="shared" si="5"/>
        <v>69341.410000000149</v>
      </c>
      <c r="G117" s="64">
        <f t="shared" si="6"/>
        <v>3.276003802619451E-2</v>
      </c>
      <c r="H117" s="65"/>
      <c r="I117" s="17"/>
      <c r="J117" s="58"/>
      <c r="L117" s="82" t="s">
        <v>78</v>
      </c>
      <c r="M117" s="82" t="str">
        <f>+N117&amp;" "&amp;TEXT(P117,"0%")</f>
        <v>Bank of the West 9%</v>
      </c>
      <c r="N117" s="83" t="s">
        <v>79</v>
      </c>
      <c r="O117" s="84">
        <f>I174+I178</f>
        <v>5569254.9899999984</v>
      </c>
      <c r="P117" s="85">
        <f>+O117/O$122</f>
        <v>9.0300606012697529E-2</v>
      </c>
    </row>
    <row r="118" spans="1:18" ht="12" x14ac:dyDescent="0.2">
      <c r="A118" s="68" t="s">
        <v>80</v>
      </c>
      <c r="B118" s="62">
        <v>71728.949999999983</v>
      </c>
      <c r="C118" s="62">
        <v>0</v>
      </c>
      <c r="D118" s="62">
        <v>0</v>
      </c>
      <c r="E118" s="62">
        <f t="shared" si="4"/>
        <v>71728.949999999983</v>
      </c>
      <c r="F118" s="62">
        <f t="shared" si="5"/>
        <v>0</v>
      </c>
      <c r="G118" s="64">
        <f t="shared" si="6"/>
        <v>0</v>
      </c>
      <c r="H118" s="65"/>
      <c r="I118" s="17"/>
      <c r="J118" s="58"/>
      <c r="L118" s="82" t="s">
        <v>78</v>
      </c>
      <c r="M118" s="82" t="str">
        <f>+N118&amp;" "&amp;TEXT(P118,"0%")</f>
        <v>Malaga Bank - MMDA 0%</v>
      </c>
      <c r="N118" s="83" t="s">
        <v>81</v>
      </c>
      <c r="O118" s="84">
        <f>I176</f>
        <v>0</v>
      </c>
      <c r="P118" s="85">
        <f>+O118/O$122</f>
        <v>0</v>
      </c>
    </row>
    <row r="119" spans="1:18" ht="12" x14ac:dyDescent="0.2">
      <c r="A119" s="68" t="s">
        <v>82</v>
      </c>
      <c r="B119" s="62">
        <v>2470077.5400000005</v>
      </c>
      <c r="C119" s="62">
        <v>43123.46</v>
      </c>
      <c r="D119" s="62">
        <v>0</v>
      </c>
      <c r="E119" s="62">
        <f t="shared" si="4"/>
        <v>2513201.0000000005</v>
      </c>
      <c r="F119" s="62">
        <f t="shared" si="5"/>
        <v>43123.459999999963</v>
      </c>
      <c r="G119" s="64">
        <f t="shared" si="6"/>
        <v>1.7458342623527499E-2</v>
      </c>
      <c r="H119" s="65"/>
      <c r="I119" s="17"/>
      <c r="J119" s="58"/>
      <c r="L119" s="82" t="s">
        <v>83</v>
      </c>
      <c r="M119" s="82" t="str">
        <f>+N119&amp;" "&amp;TEXT(P119,"0%")</f>
        <v>State of California - LAIF 51%</v>
      </c>
      <c r="N119" s="83" t="s">
        <v>84</v>
      </c>
      <c r="O119" s="84">
        <f>I180</f>
        <v>31449001.909999996</v>
      </c>
      <c r="P119" s="85">
        <f>+O119/O$122</f>
        <v>0.50991810144564464</v>
      </c>
    </row>
    <row r="120" spans="1:18" ht="12" x14ac:dyDescent="0.2">
      <c r="A120" s="68" t="s">
        <v>85</v>
      </c>
      <c r="B120" s="62">
        <v>-12381.910000000033</v>
      </c>
      <c r="C120" s="62">
        <v>83086.27</v>
      </c>
      <c r="D120" s="62">
        <v>17960.32</v>
      </c>
      <c r="E120" s="62">
        <f t="shared" si="4"/>
        <v>52744.039999999972</v>
      </c>
      <c r="F120" s="62">
        <f t="shared" si="5"/>
        <v>65125.950000000004</v>
      </c>
      <c r="G120" s="64">
        <f>-F120/B120</f>
        <v>5.2597660619403497</v>
      </c>
      <c r="H120" s="65"/>
      <c r="I120" s="17"/>
      <c r="J120" s="58"/>
      <c r="L120" s="14" t="s">
        <v>86</v>
      </c>
      <c r="M120" s="82" t="str">
        <f>+N120&amp;" "&amp;TEXT(P120,"0%")</f>
        <v>Malaga Bank - CD 7%</v>
      </c>
      <c r="N120" s="83" t="s">
        <v>87</v>
      </c>
      <c r="O120" s="86">
        <f>I182+I184</f>
        <v>4104565.17</v>
      </c>
      <c r="P120" s="85">
        <f>+O120/O$122</f>
        <v>6.6551939700216695E-2</v>
      </c>
    </row>
    <row r="121" spans="1:18" ht="22.5" x14ac:dyDescent="0.2">
      <c r="A121" s="68" t="s">
        <v>58</v>
      </c>
      <c r="B121" s="62">
        <v>1157538.6099999996</v>
      </c>
      <c r="C121" s="63">
        <v>0</v>
      </c>
      <c r="D121" s="63">
        <v>37373.699999999997</v>
      </c>
      <c r="E121" s="62">
        <f t="shared" si="4"/>
        <v>1120164.9099999997</v>
      </c>
      <c r="F121" s="62">
        <f t="shared" si="5"/>
        <v>-37373.699999999953</v>
      </c>
      <c r="G121" s="64">
        <f t="shared" si="6"/>
        <v>-3.2287216752104678E-2</v>
      </c>
      <c r="H121" s="65"/>
      <c r="I121" s="17"/>
      <c r="J121" s="58"/>
      <c r="L121" s="3" t="s">
        <v>86</v>
      </c>
      <c r="M121" s="82" t="str">
        <f>+N121&amp;" "&amp;TEXT(P121,"0%")</f>
        <v>Vining Sparks/Bank of New York - CD 33%</v>
      </c>
      <c r="N121" s="87" t="s">
        <v>88</v>
      </c>
      <c r="O121" s="86">
        <f>SUM(I186:I262)</f>
        <v>20551791.600000001</v>
      </c>
      <c r="P121" s="85">
        <f>+O121/O$122</f>
        <v>0.33322935284144123</v>
      </c>
    </row>
    <row r="122" spans="1:18" ht="12" x14ac:dyDescent="0.2">
      <c r="A122" s="68" t="s">
        <v>89</v>
      </c>
      <c r="B122" s="62">
        <v>790690.85999999987</v>
      </c>
      <c r="C122" s="63">
        <v>2137.4699999999998</v>
      </c>
      <c r="D122" s="63">
        <v>1313.97</v>
      </c>
      <c r="E122" s="62">
        <f t="shared" si="4"/>
        <v>791514.35999999987</v>
      </c>
      <c r="F122" s="62">
        <f t="shared" si="5"/>
        <v>823.5</v>
      </c>
      <c r="G122" s="64">
        <f t="shared" si="6"/>
        <v>1.0414942699603232E-3</v>
      </c>
      <c r="H122" s="65"/>
      <c r="I122" s="17"/>
      <c r="J122" s="58"/>
      <c r="K122" s="78"/>
      <c r="N122" s="87"/>
      <c r="O122" s="86">
        <f>SUM(O117:O121)</f>
        <v>61674613.669999994</v>
      </c>
    </row>
    <row r="123" spans="1:18" ht="12" x14ac:dyDescent="0.2">
      <c r="A123" s="80" t="s">
        <v>90</v>
      </c>
      <c r="B123" s="62">
        <v>67834.289999999994</v>
      </c>
      <c r="C123" s="63">
        <v>0</v>
      </c>
      <c r="D123" s="63">
        <v>0</v>
      </c>
      <c r="E123" s="62">
        <f t="shared" si="4"/>
        <v>67834.289999999994</v>
      </c>
      <c r="F123" s="62">
        <f t="shared" si="5"/>
        <v>0</v>
      </c>
      <c r="G123" s="64">
        <f t="shared" si="6"/>
        <v>0</v>
      </c>
      <c r="H123" s="65"/>
      <c r="I123" s="17"/>
      <c r="J123" s="58"/>
      <c r="K123" s="78"/>
      <c r="N123" s="88"/>
      <c r="Q123" s="4"/>
      <c r="R123" s="3"/>
    </row>
    <row r="124" spans="1:18" ht="12" x14ac:dyDescent="0.2">
      <c r="A124" s="80" t="s">
        <v>91</v>
      </c>
      <c r="B124" s="62">
        <v>334126.4200000001</v>
      </c>
      <c r="C124" s="63">
        <v>551.19000000000005</v>
      </c>
      <c r="D124" s="63">
        <v>5237.79</v>
      </c>
      <c r="E124" s="62">
        <f t="shared" si="4"/>
        <v>329439.82000000012</v>
      </c>
      <c r="F124" s="62">
        <f t="shared" si="5"/>
        <v>-4686.5999999999767</v>
      </c>
      <c r="G124" s="64">
        <f t="shared" si="6"/>
        <v>-1.4026427482148749E-2</v>
      </c>
      <c r="H124" s="65"/>
      <c r="I124" s="17"/>
      <c r="J124" s="58"/>
      <c r="K124" s="78"/>
      <c r="Q124" s="4"/>
      <c r="R124" s="3"/>
    </row>
    <row r="125" spans="1:18" ht="12" x14ac:dyDescent="0.2">
      <c r="A125" s="80" t="s">
        <v>92</v>
      </c>
      <c r="B125" s="62">
        <v>0</v>
      </c>
      <c r="C125" s="63">
        <v>0</v>
      </c>
      <c r="D125" s="63">
        <v>0</v>
      </c>
      <c r="E125" s="62">
        <f t="shared" si="4"/>
        <v>0</v>
      </c>
      <c r="F125" s="62">
        <f t="shared" si="5"/>
        <v>0</v>
      </c>
      <c r="G125" s="64">
        <v>0</v>
      </c>
      <c r="H125" s="65"/>
      <c r="I125" s="17"/>
      <c r="J125" s="58"/>
      <c r="K125" s="78"/>
      <c r="Q125" s="4"/>
      <c r="R125" s="3"/>
    </row>
    <row r="126" spans="1:18" ht="12" x14ac:dyDescent="0.2">
      <c r="A126" s="80" t="s">
        <v>93</v>
      </c>
      <c r="B126" s="62">
        <v>86743.31</v>
      </c>
      <c r="C126" s="63">
        <v>0</v>
      </c>
      <c r="D126" s="63">
        <v>0</v>
      </c>
      <c r="E126" s="62">
        <f t="shared" si="4"/>
        <v>86743.31</v>
      </c>
      <c r="F126" s="62">
        <f t="shared" si="5"/>
        <v>0</v>
      </c>
      <c r="G126" s="64">
        <f t="shared" si="6"/>
        <v>0</v>
      </c>
      <c r="H126" s="65"/>
      <c r="I126" s="17"/>
      <c r="J126" s="58"/>
      <c r="K126" s="78"/>
      <c r="Q126" s="4"/>
      <c r="R126" s="3"/>
    </row>
    <row r="127" spans="1:18" ht="12" x14ac:dyDescent="0.2">
      <c r="A127" s="80" t="s">
        <v>94</v>
      </c>
      <c r="B127" s="62">
        <v>876871.82999999984</v>
      </c>
      <c r="C127" s="63">
        <v>3331.39</v>
      </c>
      <c r="D127" s="63">
        <v>0</v>
      </c>
      <c r="E127" s="62">
        <f t="shared" si="4"/>
        <v>880203.21999999986</v>
      </c>
      <c r="F127" s="62">
        <f t="shared" si="5"/>
        <v>3331.390000000014</v>
      </c>
      <c r="G127" s="64">
        <f t="shared" si="6"/>
        <v>3.7991755305903882E-3</v>
      </c>
      <c r="H127" s="65"/>
      <c r="I127" s="17"/>
      <c r="J127" s="58"/>
      <c r="K127" s="78"/>
      <c r="Q127" s="4"/>
      <c r="R127" s="3"/>
    </row>
    <row r="128" spans="1:18" ht="12" x14ac:dyDescent="0.2">
      <c r="A128" s="80" t="s">
        <v>95</v>
      </c>
      <c r="B128" s="62">
        <v>1017903.81</v>
      </c>
      <c r="C128" s="63">
        <v>0</v>
      </c>
      <c r="D128" s="63">
        <v>0</v>
      </c>
      <c r="E128" s="62">
        <f t="shared" si="4"/>
        <v>1017903.81</v>
      </c>
      <c r="F128" s="62">
        <f t="shared" si="5"/>
        <v>0</v>
      </c>
      <c r="G128" s="64">
        <f t="shared" si="6"/>
        <v>0</v>
      </c>
      <c r="H128" s="65"/>
      <c r="I128" s="17"/>
      <c r="J128" s="58"/>
      <c r="K128" s="78"/>
      <c r="Q128" s="4"/>
      <c r="R128" s="3"/>
    </row>
    <row r="129" spans="1:18" ht="12" x14ac:dyDescent="0.2">
      <c r="A129" s="68" t="s">
        <v>60</v>
      </c>
      <c r="B129" s="62">
        <v>1319582.3799999999</v>
      </c>
      <c r="C129" s="63">
        <v>250</v>
      </c>
      <c r="D129" s="63">
        <v>12675</v>
      </c>
      <c r="E129" s="62">
        <f t="shared" si="4"/>
        <v>1307157.3799999999</v>
      </c>
      <c r="F129" s="62">
        <f t="shared" si="5"/>
        <v>-12425</v>
      </c>
      <c r="G129" s="64">
        <f t="shared" si="6"/>
        <v>-9.4158577655454913E-3</v>
      </c>
      <c r="H129" s="65"/>
      <c r="I129" s="17"/>
      <c r="J129" s="58"/>
      <c r="K129" s="78"/>
      <c r="Q129" s="4"/>
      <c r="R129" s="3"/>
    </row>
    <row r="130" spans="1:18" ht="12" x14ac:dyDescent="0.2">
      <c r="A130" s="68" t="s">
        <v>96</v>
      </c>
      <c r="B130" s="62">
        <v>151317.32</v>
      </c>
      <c r="C130" s="63">
        <v>0</v>
      </c>
      <c r="D130" s="63">
        <v>0</v>
      </c>
      <c r="E130" s="62">
        <f t="shared" si="4"/>
        <v>151317.32</v>
      </c>
      <c r="F130" s="62">
        <f t="shared" si="5"/>
        <v>0</v>
      </c>
      <c r="G130" s="64">
        <f t="shared" si="6"/>
        <v>0</v>
      </c>
      <c r="H130" s="65"/>
      <c r="I130" s="17"/>
      <c r="J130" s="58"/>
      <c r="K130" s="78"/>
      <c r="Q130" s="4"/>
      <c r="R130" s="3"/>
    </row>
    <row r="131" spans="1:18" ht="12" x14ac:dyDescent="0.2">
      <c r="A131" s="68" t="s">
        <v>97</v>
      </c>
      <c r="B131" s="62">
        <v>818163.87999999989</v>
      </c>
      <c r="C131" s="63">
        <v>0</v>
      </c>
      <c r="D131" s="63">
        <v>0</v>
      </c>
      <c r="E131" s="62">
        <f t="shared" si="4"/>
        <v>818163.87999999989</v>
      </c>
      <c r="F131" s="62">
        <f t="shared" si="5"/>
        <v>0</v>
      </c>
      <c r="G131" s="64">
        <f t="shared" si="6"/>
        <v>0</v>
      </c>
      <c r="H131" s="65"/>
      <c r="I131" s="17"/>
      <c r="J131" s="58"/>
      <c r="K131" s="78"/>
      <c r="Q131" s="4"/>
      <c r="R131" s="3"/>
    </row>
    <row r="132" spans="1:18" ht="12" x14ac:dyDescent="0.2">
      <c r="A132" s="68" t="s">
        <v>98</v>
      </c>
      <c r="B132" s="62">
        <v>460159.79000000004</v>
      </c>
      <c r="C132" s="62">
        <v>0</v>
      </c>
      <c r="D132" s="62">
        <v>0</v>
      </c>
      <c r="E132" s="62">
        <f t="shared" si="4"/>
        <v>460159.79000000004</v>
      </c>
      <c r="F132" s="62">
        <f t="shared" si="5"/>
        <v>0</v>
      </c>
      <c r="G132" s="64">
        <f t="shared" si="6"/>
        <v>0</v>
      </c>
      <c r="H132" s="65"/>
      <c r="I132" s="17"/>
      <c r="J132" s="58"/>
      <c r="K132" s="78"/>
      <c r="Q132" s="4"/>
      <c r="R132" s="3"/>
    </row>
    <row r="133" spans="1:18" ht="12" x14ac:dyDescent="0.2">
      <c r="A133" s="68" t="s">
        <v>99</v>
      </c>
      <c r="B133" s="62">
        <v>0</v>
      </c>
      <c r="C133" s="62">
        <v>0</v>
      </c>
      <c r="D133" s="62">
        <v>0</v>
      </c>
      <c r="E133" s="62">
        <f t="shared" si="4"/>
        <v>0</v>
      </c>
      <c r="F133" s="62">
        <f t="shared" si="5"/>
        <v>0</v>
      </c>
      <c r="G133" s="64">
        <v>0</v>
      </c>
      <c r="H133" s="65"/>
      <c r="I133" s="17"/>
      <c r="J133" s="58"/>
      <c r="K133" s="78"/>
      <c r="Q133" s="4"/>
      <c r="R133" s="3"/>
    </row>
    <row r="134" spans="1:18" ht="12" x14ac:dyDescent="0.2">
      <c r="A134" s="68" t="s">
        <v>100</v>
      </c>
      <c r="B134" s="62">
        <v>-32849.4</v>
      </c>
      <c r="C134" s="62">
        <v>82500</v>
      </c>
      <c r="D134" s="62">
        <v>0</v>
      </c>
      <c r="E134" s="62">
        <f t="shared" si="4"/>
        <v>49650.6</v>
      </c>
      <c r="F134" s="62">
        <f t="shared" si="5"/>
        <v>82500</v>
      </c>
      <c r="G134" s="64">
        <f>-F134/B134</f>
        <v>2.511461396555188</v>
      </c>
      <c r="H134" s="65"/>
      <c r="I134" s="17"/>
      <c r="J134" s="58"/>
      <c r="K134" s="78"/>
      <c r="Q134" s="4"/>
      <c r="R134" s="3"/>
    </row>
    <row r="135" spans="1:18" ht="12" x14ac:dyDescent="0.2">
      <c r="A135" s="68" t="s">
        <v>101</v>
      </c>
      <c r="B135" s="62">
        <v>0</v>
      </c>
      <c r="C135" s="62">
        <v>0</v>
      </c>
      <c r="D135" s="62">
        <v>0</v>
      </c>
      <c r="E135" s="62">
        <f t="shared" si="4"/>
        <v>0</v>
      </c>
      <c r="F135" s="62">
        <f t="shared" si="5"/>
        <v>0</v>
      </c>
      <c r="G135" s="64">
        <v>0</v>
      </c>
      <c r="H135" s="65"/>
      <c r="I135" s="17"/>
      <c r="J135" s="58"/>
      <c r="K135" s="78"/>
      <c r="Q135" s="4"/>
      <c r="R135" s="3"/>
    </row>
    <row r="136" spans="1:18" ht="12" x14ac:dyDescent="0.2">
      <c r="A136" s="68" t="s">
        <v>102</v>
      </c>
      <c r="B136" s="62">
        <v>0</v>
      </c>
      <c r="C136" s="62">
        <v>0</v>
      </c>
      <c r="D136" s="62">
        <v>0</v>
      </c>
      <c r="E136" s="62">
        <f t="shared" si="4"/>
        <v>0</v>
      </c>
      <c r="F136" s="62">
        <f t="shared" si="5"/>
        <v>0</v>
      </c>
      <c r="G136" s="64">
        <v>0</v>
      </c>
      <c r="H136" s="65"/>
      <c r="I136" s="17"/>
      <c r="J136" s="58"/>
      <c r="K136" s="78"/>
      <c r="Q136" s="4"/>
      <c r="R136" s="3"/>
    </row>
    <row r="137" spans="1:18" ht="12" x14ac:dyDescent="0.2">
      <c r="A137" s="68" t="s">
        <v>62</v>
      </c>
      <c r="B137" s="62">
        <v>1017511.3999999994</v>
      </c>
      <c r="C137" s="62">
        <v>0</v>
      </c>
      <c r="D137" s="62">
        <v>469200.25</v>
      </c>
      <c r="E137" s="62">
        <f t="shared" si="4"/>
        <v>548311.14999999944</v>
      </c>
      <c r="F137" s="62">
        <f t="shared" si="5"/>
        <v>-469200.25</v>
      </c>
      <c r="G137" s="64">
        <f t="shared" si="6"/>
        <v>-0.46112530041432487</v>
      </c>
      <c r="H137" s="65"/>
      <c r="I137" s="17"/>
      <c r="J137" s="58"/>
      <c r="K137" s="78"/>
      <c r="Q137" s="4"/>
      <c r="R137" s="3"/>
    </row>
    <row r="138" spans="1:18" ht="12" x14ac:dyDescent="0.2">
      <c r="A138" s="68" t="s">
        <v>103</v>
      </c>
      <c r="B138" s="62">
        <v>410448.37</v>
      </c>
      <c r="C138" s="63">
        <v>0</v>
      </c>
      <c r="D138" s="63">
        <v>0</v>
      </c>
      <c r="E138" s="62">
        <f t="shared" si="4"/>
        <v>410448.37</v>
      </c>
      <c r="F138" s="62">
        <f t="shared" si="5"/>
        <v>0</v>
      </c>
      <c r="G138" s="64">
        <f t="shared" si="6"/>
        <v>0</v>
      </c>
      <c r="H138" s="65"/>
      <c r="I138" s="17"/>
      <c r="J138" s="58"/>
      <c r="K138" s="78"/>
      <c r="Q138" s="4"/>
      <c r="R138" s="3"/>
    </row>
    <row r="139" spans="1:18" ht="12" x14ac:dyDescent="0.2">
      <c r="A139" s="68" t="s">
        <v>104</v>
      </c>
      <c r="B139" s="62">
        <v>0</v>
      </c>
      <c r="C139" s="62">
        <v>0</v>
      </c>
      <c r="D139" s="62">
        <v>0</v>
      </c>
      <c r="E139" s="62">
        <f t="shared" si="4"/>
        <v>0</v>
      </c>
      <c r="F139" s="62">
        <f t="shared" si="5"/>
        <v>0</v>
      </c>
      <c r="G139" s="64">
        <v>0</v>
      </c>
      <c r="H139" s="65"/>
      <c r="I139" s="17"/>
      <c r="J139" s="58"/>
      <c r="K139" s="78"/>
      <c r="Q139" s="4"/>
      <c r="R139" s="3"/>
    </row>
    <row r="140" spans="1:18" ht="12" x14ac:dyDescent="0.2">
      <c r="A140" s="68" t="s">
        <v>105</v>
      </c>
      <c r="B140" s="62">
        <v>648853.6399999999</v>
      </c>
      <c r="C140" s="63">
        <v>90195.1</v>
      </c>
      <c r="D140" s="63">
        <v>57638.25</v>
      </c>
      <c r="E140" s="62">
        <f t="shared" si="4"/>
        <v>681410.48999999987</v>
      </c>
      <c r="F140" s="62">
        <f t="shared" si="5"/>
        <v>32556.849999999977</v>
      </c>
      <c r="G140" s="64">
        <f t="shared" si="6"/>
        <v>5.0175953393742201E-2</v>
      </c>
      <c r="H140" s="65"/>
      <c r="I140" s="17"/>
      <c r="J140" s="58"/>
      <c r="K140" s="78"/>
      <c r="Q140" s="4"/>
      <c r="R140" s="3"/>
    </row>
    <row r="141" spans="1:18" ht="12" x14ac:dyDescent="0.2">
      <c r="A141" s="55" t="s">
        <v>61</v>
      </c>
      <c r="B141" s="89">
        <f>SUM(B108:B140)</f>
        <v>17183312.429999996</v>
      </c>
      <c r="C141" s="89">
        <f>SUM(C108:C140)</f>
        <v>607265.73</v>
      </c>
      <c r="D141" s="56">
        <f>SUM(D108:D140)</f>
        <v>1226533.5699999998</v>
      </c>
      <c r="E141" s="56">
        <f>SUM(E108:E140)</f>
        <v>16564044.59</v>
      </c>
      <c r="F141" s="89">
        <f>SUM(F108:F140)</f>
        <v>-619267.8399999995</v>
      </c>
      <c r="G141" s="57">
        <f>F141/B141</f>
        <v>-3.603890940834157E-2</v>
      </c>
      <c r="H141" s="65"/>
      <c r="I141" s="17"/>
      <c r="J141" s="90"/>
      <c r="K141" s="78"/>
      <c r="Q141" s="4"/>
      <c r="R141" s="3"/>
    </row>
    <row r="142" spans="1:18" ht="12.75" thickBot="1" x14ac:dyDescent="0.25">
      <c r="A142" s="55" t="s">
        <v>106</v>
      </c>
      <c r="B142" s="91">
        <f>B99+B106+B141</f>
        <v>62983925.449999988</v>
      </c>
      <c r="C142" s="91">
        <f>C99+C106+C141</f>
        <v>10793783.740000002</v>
      </c>
      <c r="D142" s="91">
        <f>D99+D106+D141</f>
        <v>12103095.52</v>
      </c>
      <c r="E142" s="91">
        <f>E99+E106+E141</f>
        <v>61674613.669999987</v>
      </c>
      <c r="F142" s="91">
        <f>F99+F106+F141</f>
        <v>-1309311.7800000003</v>
      </c>
      <c r="G142" s="57">
        <f>F142/B142</f>
        <v>-2.0788030765713422E-2</v>
      </c>
      <c r="H142" s="65"/>
      <c r="I142" s="66"/>
      <c r="J142" s="90"/>
      <c r="K142" s="78"/>
      <c r="Q142" s="4"/>
      <c r="R142" s="3"/>
    </row>
    <row r="143" spans="1:18" ht="12.75" thickTop="1" x14ac:dyDescent="0.2">
      <c r="A143" s="39"/>
      <c r="B143" s="92"/>
      <c r="C143" s="92"/>
      <c r="D143" s="39" t="s">
        <v>107</v>
      </c>
      <c r="E143" s="39"/>
      <c r="F143" s="92"/>
      <c r="G143" s="93"/>
      <c r="H143" s="94"/>
      <c r="I143" s="66"/>
      <c r="J143" s="95"/>
      <c r="K143" s="96"/>
      <c r="L143" s="97"/>
    </row>
    <row r="144" spans="1:18" ht="12.75" thickBot="1" x14ac:dyDescent="0.25">
      <c r="A144" s="39"/>
      <c r="B144" s="92"/>
      <c r="C144" s="39" t="s">
        <v>108</v>
      </c>
      <c r="D144" s="39"/>
      <c r="E144" s="98">
        <f>ROUND(E142+E143,2)</f>
        <v>61674613.670000002</v>
      </c>
      <c r="F144" s="92"/>
      <c r="G144" s="70"/>
      <c r="H144" s="92"/>
      <c r="I144" s="99"/>
      <c r="J144" s="99"/>
      <c r="K144" s="27"/>
    </row>
    <row r="145" spans="2:11" ht="12" thickTop="1" x14ac:dyDescent="0.2">
      <c r="B145" s="16"/>
      <c r="C145" s="16"/>
      <c r="F145" s="16"/>
      <c r="G145" s="27"/>
      <c r="H145" s="16"/>
      <c r="I145" s="24"/>
      <c r="J145" s="24"/>
      <c r="K145" s="27"/>
    </row>
    <row r="146" spans="2:11" x14ac:dyDescent="0.2">
      <c r="B146" s="16"/>
      <c r="C146" s="16"/>
      <c r="F146" s="16"/>
      <c r="G146" s="27"/>
      <c r="H146" s="27"/>
      <c r="I146" s="24"/>
      <c r="J146" s="24"/>
      <c r="K146" s="27"/>
    </row>
    <row r="147" spans="2:11" x14ac:dyDescent="0.2">
      <c r="B147" s="16"/>
      <c r="C147" s="16"/>
      <c r="F147" s="16"/>
      <c r="G147" s="27"/>
      <c r="H147" s="27"/>
      <c r="I147" s="24"/>
      <c r="J147" s="24"/>
      <c r="K147" s="27"/>
    </row>
    <row r="148" spans="2:11" x14ac:dyDescent="0.2">
      <c r="B148" s="16"/>
      <c r="C148" s="16"/>
      <c r="F148" s="16"/>
      <c r="G148" s="27"/>
      <c r="H148" s="27"/>
      <c r="I148" s="24"/>
      <c r="J148" s="24"/>
      <c r="K148" s="27"/>
    </row>
    <row r="149" spans="2:11" x14ac:dyDescent="0.2">
      <c r="B149" s="16"/>
      <c r="C149" s="16"/>
      <c r="F149" s="16"/>
      <c r="G149" s="27"/>
      <c r="H149" s="27"/>
      <c r="I149" s="24"/>
      <c r="J149" s="24"/>
      <c r="K149" s="27"/>
    </row>
    <row r="150" spans="2:11" x14ac:dyDescent="0.2">
      <c r="B150" s="16"/>
      <c r="C150" s="16"/>
      <c r="F150" s="16"/>
      <c r="G150" s="27"/>
      <c r="H150" s="27"/>
      <c r="I150" s="24"/>
      <c r="J150" s="24"/>
      <c r="K150" s="27"/>
    </row>
    <row r="151" spans="2:11" x14ac:dyDescent="0.2">
      <c r="B151" s="16"/>
      <c r="C151" s="16"/>
      <c r="F151" s="16"/>
      <c r="G151" s="27"/>
      <c r="H151" s="27"/>
      <c r="I151" s="24"/>
      <c r="J151" s="24"/>
      <c r="K151" s="27"/>
    </row>
    <row r="152" spans="2:11" x14ac:dyDescent="0.2">
      <c r="B152" s="16"/>
      <c r="C152" s="16"/>
      <c r="F152" s="16"/>
      <c r="G152" s="27"/>
      <c r="H152" s="27"/>
      <c r="I152" s="24"/>
      <c r="J152" s="24"/>
      <c r="K152" s="27"/>
    </row>
    <row r="153" spans="2:11" x14ac:dyDescent="0.2">
      <c r="B153" s="16"/>
      <c r="C153" s="16"/>
      <c r="F153" s="16"/>
      <c r="G153" s="27"/>
      <c r="H153" s="27"/>
      <c r="I153" s="27"/>
      <c r="J153" s="27"/>
      <c r="K153" s="27"/>
    </row>
    <row r="154" spans="2:11" x14ac:dyDescent="0.2">
      <c r="B154" s="16"/>
      <c r="C154" s="16"/>
      <c r="F154" s="16"/>
      <c r="G154" s="27"/>
      <c r="H154" s="27"/>
      <c r="I154" s="27"/>
      <c r="J154" s="27"/>
      <c r="K154" s="27"/>
    </row>
    <row r="155" spans="2:11" x14ac:dyDescent="0.2">
      <c r="B155" s="16"/>
      <c r="C155" s="16"/>
      <c r="F155" s="16"/>
      <c r="G155" s="27"/>
      <c r="H155" s="27"/>
      <c r="I155" s="27"/>
      <c r="J155" s="27"/>
      <c r="K155" s="27"/>
    </row>
    <row r="156" spans="2:11" x14ac:dyDescent="0.2">
      <c r="B156" s="16"/>
      <c r="C156" s="16"/>
      <c r="F156" s="16"/>
      <c r="G156" s="27"/>
      <c r="H156" s="27"/>
      <c r="I156" s="27"/>
      <c r="J156" s="27"/>
      <c r="K156" s="27"/>
    </row>
    <row r="157" spans="2:11" x14ac:dyDescent="0.2">
      <c r="B157" s="16"/>
      <c r="C157" s="16"/>
      <c r="F157" s="16"/>
      <c r="G157" s="27"/>
      <c r="H157" s="27"/>
      <c r="I157" s="27"/>
      <c r="J157" s="27"/>
      <c r="K157" s="27"/>
    </row>
    <row r="158" spans="2:11" x14ac:dyDescent="0.2">
      <c r="B158" s="16"/>
      <c r="C158" s="16"/>
      <c r="F158" s="16"/>
      <c r="G158" s="27"/>
      <c r="H158" s="27"/>
      <c r="I158" s="27"/>
      <c r="J158" s="27"/>
      <c r="K158" s="27"/>
    </row>
    <row r="159" spans="2:11" x14ac:dyDescent="0.2">
      <c r="B159" s="16"/>
      <c r="C159" s="16"/>
      <c r="F159" s="16"/>
      <c r="G159" s="27"/>
      <c r="H159" s="27"/>
      <c r="I159" s="27"/>
      <c r="J159" s="27"/>
      <c r="K159" s="27"/>
    </row>
    <row r="160" spans="2:11" x14ac:dyDescent="0.2">
      <c r="B160" s="16"/>
      <c r="C160" s="16"/>
      <c r="F160" s="16"/>
      <c r="G160" s="27"/>
      <c r="H160" s="27"/>
      <c r="I160" s="27"/>
      <c r="J160" s="27"/>
      <c r="K160" s="27"/>
    </row>
    <row r="161" spans="1:14" x14ac:dyDescent="0.2">
      <c r="B161" s="16"/>
      <c r="C161" s="16"/>
      <c r="F161" s="16"/>
      <c r="G161" s="27"/>
      <c r="H161" s="27"/>
      <c r="I161" s="27"/>
      <c r="J161" s="27"/>
      <c r="K161" s="27"/>
    </row>
    <row r="162" spans="1:14" x14ac:dyDescent="0.2">
      <c r="B162" s="16"/>
      <c r="C162" s="16"/>
      <c r="F162" s="16"/>
      <c r="G162" s="27"/>
      <c r="H162" s="27"/>
      <c r="I162" s="27"/>
      <c r="J162" s="27"/>
      <c r="K162" s="27"/>
    </row>
    <row r="163" spans="1:14" x14ac:dyDescent="0.2">
      <c r="B163" s="16"/>
      <c r="C163" s="16"/>
      <c r="F163" s="16"/>
      <c r="G163" s="27"/>
      <c r="H163" s="27"/>
      <c r="I163" s="27"/>
      <c r="J163" s="27"/>
      <c r="K163" s="27"/>
    </row>
    <row r="164" spans="1:14" x14ac:dyDescent="0.2">
      <c r="B164" s="16"/>
      <c r="C164" s="16"/>
      <c r="F164" s="16"/>
      <c r="G164" s="27"/>
      <c r="H164" s="27"/>
      <c r="I164" s="27"/>
      <c r="J164" s="27"/>
      <c r="K164" s="27"/>
    </row>
    <row r="165" spans="1:14" x14ac:dyDescent="0.2">
      <c r="B165" s="16"/>
      <c r="C165" s="16"/>
      <c r="F165" s="16"/>
      <c r="G165" s="27"/>
      <c r="H165" s="27"/>
      <c r="I165" s="27"/>
      <c r="J165" s="27"/>
      <c r="K165" s="27"/>
    </row>
    <row r="166" spans="1:14" x14ac:dyDescent="0.2">
      <c r="A166" s="1" t="s">
        <v>0</v>
      </c>
      <c r="B166" s="1"/>
      <c r="C166" s="1"/>
      <c r="D166" s="1"/>
      <c r="E166" s="1"/>
      <c r="F166" s="1"/>
      <c r="G166" s="1"/>
      <c r="H166" s="1"/>
      <c r="I166" s="1"/>
      <c r="J166" s="1"/>
      <c r="K166" s="100"/>
      <c r="L166" s="2"/>
    </row>
    <row r="167" spans="1:14" x14ac:dyDescent="0.2">
      <c r="A167" s="1" t="s">
        <v>1</v>
      </c>
      <c r="B167" s="1"/>
      <c r="C167" s="1"/>
      <c r="D167" s="1"/>
      <c r="E167" s="1"/>
      <c r="F167" s="1"/>
      <c r="G167" s="1"/>
      <c r="H167" s="1"/>
      <c r="I167" s="1"/>
      <c r="J167" s="1"/>
      <c r="K167" s="100"/>
      <c r="L167" s="2"/>
    </row>
    <row r="168" spans="1:14" ht="12" customHeight="1" x14ac:dyDescent="0.2">
      <c r="A168" s="5" t="s">
        <v>2</v>
      </c>
      <c r="B168" s="5"/>
      <c r="C168" s="5"/>
      <c r="D168" s="5"/>
      <c r="E168" s="5"/>
      <c r="F168" s="5"/>
      <c r="G168" s="5"/>
      <c r="H168" s="5"/>
      <c r="I168" s="5"/>
      <c r="J168" s="5"/>
      <c r="K168" s="101"/>
      <c r="L168" s="6"/>
    </row>
    <row r="169" spans="1:14" x14ac:dyDescent="0.2">
      <c r="A169" s="102"/>
      <c r="B169" s="8"/>
      <c r="C169" s="8"/>
      <c r="D169" s="8"/>
      <c r="E169" s="8"/>
      <c r="F169" s="103"/>
      <c r="G169" s="103"/>
      <c r="H169" s="103"/>
      <c r="I169" s="103"/>
      <c r="J169" s="103"/>
      <c r="K169" s="103"/>
      <c r="L169" s="103"/>
    </row>
    <row r="170" spans="1:14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</row>
    <row r="171" spans="1:14" x14ac:dyDescent="0.2">
      <c r="A171" s="10"/>
      <c r="B171" s="11" t="s">
        <v>72</v>
      </c>
      <c r="C171" s="11"/>
      <c r="D171" s="11" t="s">
        <v>109</v>
      </c>
      <c r="E171" s="11"/>
      <c r="F171" s="11" t="s">
        <v>110</v>
      </c>
      <c r="G171" s="11" t="s">
        <v>73</v>
      </c>
      <c r="H171" s="11" t="s">
        <v>111</v>
      </c>
      <c r="I171" s="11" t="s">
        <v>112</v>
      </c>
      <c r="J171" s="11"/>
      <c r="K171" s="11"/>
      <c r="L171" s="11"/>
    </row>
    <row r="172" spans="1:14" ht="12" thickBot="1" x14ac:dyDescent="0.25">
      <c r="A172" s="81" t="s">
        <v>75</v>
      </c>
      <c r="B172" s="81" t="s">
        <v>75</v>
      </c>
      <c r="C172" s="81" t="s">
        <v>113</v>
      </c>
      <c r="D172" s="81" t="s">
        <v>114</v>
      </c>
      <c r="E172" s="81" t="s">
        <v>115</v>
      </c>
      <c r="F172" s="81" t="s">
        <v>114</v>
      </c>
      <c r="G172" s="81" t="s">
        <v>76</v>
      </c>
      <c r="H172" s="81" t="s">
        <v>116</v>
      </c>
      <c r="I172" s="81" t="s">
        <v>76</v>
      </c>
      <c r="J172" s="81" t="s">
        <v>117</v>
      </c>
      <c r="K172" s="104"/>
      <c r="M172" s="25" t="s">
        <v>118</v>
      </c>
      <c r="N172" s="25" t="s">
        <v>119</v>
      </c>
    </row>
    <row r="173" spans="1:14" x14ac:dyDescent="0.2">
      <c r="A173" s="82"/>
      <c r="B173" s="83"/>
      <c r="C173" s="83"/>
      <c r="D173" s="28"/>
      <c r="E173" s="105"/>
      <c r="F173" s="28"/>
      <c r="G173" s="84"/>
      <c r="H173" s="105"/>
      <c r="I173" s="84"/>
      <c r="J173" s="106"/>
      <c r="K173" s="106"/>
      <c r="M173" s="107"/>
      <c r="N173" s="107"/>
    </row>
    <row r="174" spans="1:14" x14ac:dyDescent="0.2">
      <c r="A174" s="82" t="s">
        <v>78</v>
      </c>
      <c r="B174" s="83" t="s">
        <v>79</v>
      </c>
      <c r="C174" s="83"/>
      <c r="D174" s="28" t="s">
        <v>120</v>
      </c>
      <c r="E174" s="105" t="s">
        <v>120</v>
      </c>
      <c r="F174" s="28" t="s">
        <v>121</v>
      </c>
      <c r="G174" s="84">
        <f>I174</f>
        <v>5566254.9899999984</v>
      </c>
      <c r="H174" s="105" t="s">
        <v>120</v>
      </c>
      <c r="I174" s="84">
        <f>B16</f>
        <v>5566254.9899999984</v>
      </c>
      <c r="J174" s="106">
        <v>0</v>
      </c>
      <c r="K174" s="106"/>
      <c r="M174" s="107">
        <f>I174/I$264</f>
        <v>9.0251963632608179E-2</v>
      </c>
      <c r="N174" s="108">
        <f>M174*J174</f>
        <v>0</v>
      </c>
    </row>
    <row r="175" spans="1:14" x14ac:dyDescent="0.2">
      <c r="A175" s="82"/>
      <c r="B175" s="83"/>
      <c r="C175" s="83"/>
      <c r="D175" s="28"/>
      <c r="E175" s="105"/>
      <c r="F175" s="28"/>
      <c r="G175" s="84"/>
      <c r="H175" s="105"/>
      <c r="I175" s="84"/>
      <c r="J175" s="106"/>
      <c r="K175" s="106"/>
      <c r="M175" s="107"/>
      <c r="N175" s="108"/>
    </row>
    <row r="176" spans="1:14" x14ac:dyDescent="0.2">
      <c r="A176" s="82" t="s">
        <v>78</v>
      </c>
      <c r="B176" s="83" t="s">
        <v>122</v>
      </c>
      <c r="C176" s="83"/>
      <c r="D176" s="28" t="s">
        <v>120</v>
      </c>
      <c r="E176" s="105" t="s">
        <v>120</v>
      </c>
      <c r="F176" s="28" t="s">
        <v>121</v>
      </c>
      <c r="G176" s="84">
        <f>I176</f>
        <v>0</v>
      </c>
      <c r="H176" s="105" t="s">
        <v>120</v>
      </c>
      <c r="I176" s="84">
        <f>C16</f>
        <v>0</v>
      </c>
      <c r="J176" s="106">
        <v>2.5000000000000001E-3</v>
      </c>
      <c r="K176" s="106"/>
      <c r="M176" s="107">
        <f>I176/I$264</f>
        <v>0</v>
      </c>
      <c r="N176" s="108">
        <f>M176*J176</f>
        <v>0</v>
      </c>
    </row>
    <row r="177" spans="1:14" x14ac:dyDescent="0.2">
      <c r="A177" s="82"/>
      <c r="B177" s="83"/>
      <c r="C177" s="83"/>
      <c r="D177" s="28"/>
      <c r="E177" s="105"/>
      <c r="F177" s="28"/>
      <c r="G177" s="84"/>
      <c r="H177" s="105"/>
      <c r="I177" s="84"/>
      <c r="J177" s="106"/>
      <c r="K177" s="106"/>
      <c r="M177" s="107"/>
      <c r="N177" s="108"/>
    </row>
    <row r="178" spans="1:14" x14ac:dyDescent="0.2">
      <c r="A178" s="82" t="s">
        <v>123</v>
      </c>
      <c r="B178" s="28" t="s">
        <v>120</v>
      </c>
      <c r="C178" s="28"/>
      <c r="D178" s="28" t="s">
        <v>120</v>
      </c>
      <c r="E178" s="105" t="s">
        <v>120</v>
      </c>
      <c r="F178" s="28" t="s">
        <v>121</v>
      </c>
      <c r="G178" s="84">
        <f>I178</f>
        <v>3000</v>
      </c>
      <c r="H178" s="105" t="s">
        <v>120</v>
      </c>
      <c r="I178" s="84">
        <f>D16</f>
        <v>3000</v>
      </c>
      <c r="J178" s="106">
        <v>0</v>
      </c>
      <c r="K178" s="106"/>
      <c r="M178" s="107">
        <f>I178/I$264</f>
        <v>4.8642380089350631E-5</v>
      </c>
      <c r="N178" s="108">
        <f>M178*J178</f>
        <v>0</v>
      </c>
    </row>
    <row r="179" spans="1:14" x14ac:dyDescent="0.2">
      <c r="A179" s="82"/>
      <c r="B179" s="28"/>
      <c r="C179" s="28"/>
      <c r="D179" s="28"/>
      <c r="E179" s="105"/>
      <c r="F179" s="28"/>
      <c r="G179" s="84"/>
      <c r="H179" s="105"/>
      <c r="I179" s="84"/>
      <c r="J179" s="106"/>
      <c r="K179" s="106"/>
      <c r="M179" s="107"/>
      <c r="N179" s="108"/>
    </row>
    <row r="180" spans="1:14" x14ac:dyDescent="0.2">
      <c r="A180" s="82" t="s">
        <v>83</v>
      </c>
      <c r="B180" s="83" t="s">
        <v>124</v>
      </c>
      <c r="C180" s="83"/>
      <c r="D180" s="28" t="s">
        <v>120</v>
      </c>
      <c r="E180" s="105" t="s">
        <v>120</v>
      </c>
      <c r="F180" s="28" t="s">
        <v>121</v>
      </c>
      <c r="G180" s="84">
        <f>I180</f>
        <v>31449001.909999996</v>
      </c>
      <c r="H180" s="105" t="s">
        <v>120</v>
      </c>
      <c r="I180" s="84">
        <f>E16</f>
        <v>31449001.909999996</v>
      </c>
      <c r="J180" s="106">
        <v>1.9439999999999999E-2</v>
      </c>
      <c r="K180" s="106"/>
      <c r="M180" s="107">
        <f>I180/I$264</f>
        <v>0.50991810144564464</v>
      </c>
      <c r="N180" s="108">
        <f>M180*J180</f>
        <v>9.9128078921033314E-3</v>
      </c>
    </row>
    <row r="181" spans="1:14" x14ac:dyDescent="0.2">
      <c r="A181" s="82"/>
      <c r="B181" s="83"/>
      <c r="C181" s="83"/>
      <c r="D181" s="28"/>
      <c r="E181" s="105"/>
      <c r="F181" s="28"/>
      <c r="G181" s="84"/>
      <c r="H181" s="105"/>
      <c r="I181" s="84"/>
      <c r="J181" s="106"/>
      <c r="K181" s="106"/>
      <c r="M181" s="107"/>
      <c r="N181" s="108"/>
    </row>
    <row r="182" spans="1:14" x14ac:dyDescent="0.2">
      <c r="A182" s="82" t="s">
        <v>125</v>
      </c>
      <c r="B182" s="83" t="s">
        <v>122</v>
      </c>
      <c r="C182" s="83"/>
      <c r="D182" s="109">
        <v>43154</v>
      </c>
      <c r="E182" s="28" t="s">
        <v>126</v>
      </c>
      <c r="F182" s="109">
        <v>43884</v>
      </c>
      <c r="G182" s="84">
        <f>I182</f>
        <v>250000</v>
      </c>
      <c r="H182" s="105"/>
      <c r="I182" s="84">
        <v>250000</v>
      </c>
      <c r="J182" s="106">
        <v>1.7500000000000002E-2</v>
      </c>
      <c r="K182" s="106"/>
      <c r="M182" s="107">
        <f>I182/I$264</f>
        <v>4.0535316741125522E-3</v>
      </c>
      <c r="N182" s="108">
        <f>M182*J182</f>
        <v>7.0936804296969669E-5</v>
      </c>
    </row>
    <row r="183" spans="1:14" x14ac:dyDescent="0.2">
      <c r="A183" s="82"/>
      <c r="B183" s="83"/>
      <c r="C183" s="83"/>
      <c r="D183" s="109"/>
      <c r="E183" s="28"/>
      <c r="F183" s="109"/>
      <c r="G183" s="84"/>
      <c r="H183" s="105"/>
      <c r="I183" s="84"/>
      <c r="J183" s="106"/>
      <c r="K183" s="106"/>
      <c r="M183" s="107"/>
      <c r="N183" s="108"/>
    </row>
    <row r="184" spans="1:14" x14ac:dyDescent="0.2">
      <c r="A184" s="82" t="s">
        <v>125</v>
      </c>
      <c r="B184" s="83" t="s">
        <v>122</v>
      </c>
      <c r="C184" s="83"/>
      <c r="D184" s="109">
        <v>43154</v>
      </c>
      <c r="E184" s="28" t="s">
        <v>126</v>
      </c>
      <c r="F184" s="109">
        <v>43884</v>
      </c>
      <c r="G184" s="84">
        <f>I184</f>
        <v>3854565.17</v>
      </c>
      <c r="H184" s="105"/>
      <c r="I184" s="84">
        <f>F16-250000</f>
        <v>3854565.17</v>
      </c>
      <c r="J184" s="106">
        <v>1.6E-2</v>
      </c>
      <c r="K184" s="106"/>
      <c r="M184" s="107">
        <f>I184/I$264</f>
        <v>6.2498408026104145E-2</v>
      </c>
      <c r="N184" s="108">
        <f>M184*J184</f>
        <v>9.9997452841766644E-4</v>
      </c>
    </row>
    <row r="185" spans="1:14" x14ac:dyDescent="0.2">
      <c r="A185" s="82"/>
      <c r="B185" s="83"/>
      <c r="C185" s="83"/>
      <c r="D185" s="28"/>
      <c r="E185" s="28"/>
      <c r="F185" s="28"/>
      <c r="G185" s="84"/>
      <c r="H185" s="84"/>
      <c r="I185" s="84"/>
      <c r="J185" s="28"/>
      <c r="K185" s="28"/>
      <c r="M185" s="25"/>
      <c r="N185" s="110"/>
    </row>
    <row r="186" spans="1:14" ht="22.5" x14ac:dyDescent="0.2">
      <c r="A186" s="14" t="s">
        <v>127</v>
      </c>
      <c r="B186" s="111" t="s">
        <v>128</v>
      </c>
      <c r="C186" s="112" t="s">
        <v>129</v>
      </c>
      <c r="D186" s="113">
        <v>42541</v>
      </c>
      <c r="E186" s="46" t="s">
        <v>130</v>
      </c>
      <c r="F186" s="113">
        <v>43725</v>
      </c>
      <c r="G186" s="114">
        <v>250000</v>
      </c>
      <c r="H186" s="114"/>
      <c r="I186" s="114">
        <v>250000</v>
      </c>
      <c r="J186" s="115">
        <v>1.2500000000000001E-2</v>
      </c>
      <c r="K186" s="106"/>
      <c r="M186" s="107">
        <f t="shared" ref="M186:M249" si="7">I186/I$264</f>
        <v>4.0535316741125522E-3</v>
      </c>
      <c r="N186" s="108">
        <f t="shared" ref="N186:N257" si="8">M186*J186</f>
        <v>5.0669145926406903E-5</v>
      </c>
    </row>
    <row r="187" spans="1:14" ht="22.5" x14ac:dyDescent="0.2">
      <c r="A187" s="14"/>
      <c r="B187" s="111" t="s">
        <v>131</v>
      </c>
      <c r="C187" s="112" t="s">
        <v>132</v>
      </c>
      <c r="D187" s="113">
        <v>43042</v>
      </c>
      <c r="E187" s="46" t="s">
        <v>133</v>
      </c>
      <c r="F187" s="113">
        <v>44868</v>
      </c>
      <c r="G187" s="114">
        <v>250000</v>
      </c>
      <c r="H187" s="114"/>
      <c r="I187" s="114">
        <v>250000</v>
      </c>
      <c r="J187" s="115">
        <v>2.1999999999999999E-2</v>
      </c>
      <c r="K187" s="106"/>
      <c r="M187" s="107">
        <f t="shared" si="7"/>
        <v>4.0535316741125522E-3</v>
      </c>
      <c r="N187" s="108">
        <f t="shared" si="8"/>
        <v>8.9177696830476137E-5</v>
      </c>
    </row>
    <row r="188" spans="1:14" ht="22.5" x14ac:dyDescent="0.2">
      <c r="A188" s="14"/>
      <c r="B188" s="111" t="s">
        <v>134</v>
      </c>
      <c r="C188" s="112" t="s">
        <v>135</v>
      </c>
      <c r="D188" s="113">
        <v>43088</v>
      </c>
      <c r="E188" s="46" t="s">
        <v>136</v>
      </c>
      <c r="F188" s="113">
        <v>44550</v>
      </c>
      <c r="G188" s="114">
        <v>250000</v>
      </c>
      <c r="H188" s="114"/>
      <c r="I188" s="114">
        <v>250000</v>
      </c>
      <c r="J188" s="115">
        <v>2.1999999999999999E-2</v>
      </c>
      <c r="K188" s="106"/>
      <c r="M188" s="107">
        <f t="shared" si="7"/>
        <v>4.0535316741125522E-3</v>
      </c>
      <c r="N188" s="108">
        <f t="shared" si="8"/>
        <v>8.9177696830476137E-5</v>
      </c>
    </row>
    <row r="189" spans="1:14" ht="22.5" x14ac:dyDescent="0.2">
      <c r="A189" s="14"/>
      <c r="B189" s="111" t="s">
        <v>137</v>
      </c>
      <c r="C189" s="112" t="s">
        <v>138</v>
      </c>
      <c r="D189" s="113">
        <v>42815</v>
      </c>
      <c r="E189" s="46" t="s">
        <v>133</v>
      </c>
      <c r="F189" s="113">
        <v>44656</v>
      </c>
      <c r="G189" s="114">
        <v>250000</v>
      </c>
      <c r="H189" s="114"/>
      <c r="I189" s="114">
        <v>250000</v>
      </c>
      <c r="J189" s="115">
        <v>2.4500000000000001E-2</v>
      </c>
      <c r="K189" s="106"/>
      <c r="M189" s="107">
        <f t="shared" si="7"/>
        <v>4.0535316741125522E-3</v>
      </c>
      <c r="N189" s="108">
        <f t="shared" si="8"/>
        <v>9.9311526015757534E-5</v>
      </c>
    </row>
    <row r="190" spans="1:14" ht="22.5" x14ac:dyDescent="0.2">
      <c r="A190" s="14"/>
      <c r="B190" s="111" t="s">
        <v>139</v>
      </c>
      <c r="C190" s="112" t="s">
        <v>140</v>
      </c>
      <c r="D190" s="113">
        <v>42517</v>
      </c>
      <c r="E190" s="46" t="s">
        <v>141</v>
      </c>
      <c r="F190" s="113">
        <v>43613</v>
      </c>
      <c r="G190" s="114">
        <v>250000</v>
      </c>
      <c r="H190" s="83"/>
      <c r="I190" s="114">
        <v>250000</v>
      </c>
      <c r="J190" s="106">
        <v>1.15E-2</v>
      </c>
      <c r="K190" s="106"/>
      <c r="M190" s="107">
        <f t="shared" si="7"/>
        <v>4.0535316741125522E-3</v>
      </c>
      <c r="N190" s="108">
        <f t="shared" si="8"/>
        <v>4.6615614252294347E-5</v>
      </c>
    </row>
    <row r="191" spans="1:14" ht="22.5" x14ac:dyDescent="0.2">
      <c r="A191" s="14"/>
      <c r="B191" s="111" t="s">
        <v>142</v>
      </c>
      <c r="C191" s="112" t="s">
        <v>143</v>
      </c>
      <c r="D191" s="113">
        <v>42664</v>
      </c>
      <c r="E191" s="46" t="s">
        <v>141</v>
      </c>
      <c r="F191" s="113">
        <v>43759</v>
      </c>
      <c r="G191" s="114">
        <v>250000</v>
      </c>
      <c r="H191" s="114"/>
      <c r="I191" s="114">
        <v>250000</v>
      </c>
      <c r="J191" s="115">
        <v>1.2E-2</v>
      </c>
      <c r="K191" s="106"/>
      <c r="M191" s="107">
        <f t="shared" si="7"/>
        <v>4.0535316741125522E-3</v>
      </c>
      <c r="N191" s="108">
        <f t="shared" si="8"/>
        <v>4.8642380089350625E-5</v>
      </c>
    </row>
    <row r="192" spans="1:14" ht="22.5" x14ac:dyDescent="0.2">
      <c r="A192" s="14"/>
      <c r="B192" s="111" t="s">
        <v>144</v>
      </c>
      <c r="C192" s="112" t="s">
        <v>145</v>
      </c>
      <c r="D192" s="113">
        <v>43089</v>
      </c>
      <c r="E192" s="46" t="s">
        <v>136</v>
      </c>
      <c r="F192" s="113">
        <v>44550</v>
      </c>
      <c r="G192" s="114">
        <v>250000</v>
      </c>
      <c r="H192" s="114"/>
      <c r="I192" s="114">
        <v>250000</v>
      </c>
      <c r="J192" s="115">
        <v>2.1499999999999998E-2</v>
      </c>
      <c r="K192" s="106"/>
      <c r="M192" s="107">
        <f t="shared" si="7"/>
        <v>4.0535316741125522E-3</v>
      </c>
      <c r="N192" s="108">
        <f t="shared" si="8"/>
        <v>8.7150930993419866E-5</v>
      </c>
    </row>
    <row r="193" spans="1:14" ht="22.5" x14ac:dyDescent="0.2">
      <c r="A193" s="14"/>
      <c r="B193" s="111" t="s">
        <v>146</v>
      </c>
      <c r="C193" s="112" t="s">
        <v>147</v>
      </c>
      <c r="D193" s="113">
        <v>42627</v>
      </c>
      <c r="E193" s="46" t="s">
        <v>141</v>
      </c>
      <c r="F193" s="113">
        <v>43721</v>
      </c>
      <c r="G193" s="114">
        <v>250000</v>
      </c>
      <c r="H193" s="114"/>
      <c r="I193" s="114">
        <v>250000</v>
      </c>
      <c r="J193" s="115">
        <v>1.15E-2</v>
      </c>
      <c r="K193" s="106"/>
      <c r="M193" s="107">
        <f t="shared" si="7"/>
        <v>4.0535316741125522E-3</v>
      </c>
      <c r="N193" s="108">
        <f t="shared" si="8"/>
        <v>4.6615614252294347E-5</v>
      </c>
    </row>
    <row r="194" spans="1:14" ht="22.5" x14ac:dyDescent="0.2">
      <c r="A194" s="14"/>
      <c r="B194" s="111" t="s">
        <v>148</v>
      </c>
      <c r="C194" s="112" t="s">
        <v>149</v>
      </c>
      <c r="D194" s="113">
        <v>42928</v>
      </c>
      <c r="E194" s="46" t="s">
        <v>133</v>
      </c>
      <c r="F194" s="113">
        <v>44754</v>
      </c>
      <c r="G194" s="114">
        <v>250000</v>
      </c>
      <c r="H194" s="114"/>
      <c r="I194" s="114">
        <v>250000</v>
      </c>
      <c r="J194" s="115">
        <v>2.1999999999999999E-2</v>
      </c>
      <c r="K194" s="106"/>
      <c r="M194" s="107">
        <f t="shared" si="7"/>
        <v>4.0535316741125522E-3</v>
      </c>
      <c r="N194" s="108">
        <f t="shared" si="8"/>
        <v>8.9177696830476137E-5</v>
      </c>
    </row>
    <row r="195" spans="1:14" x14ac:dyDescent="0.2">
      <c r="A195" s="14"/>
      <c r="B195" s="111" t="s">
        <v>150</v>
      </c>
      <c r="C195" s="112" t="s">
        <v>151</v>
      </c>
      <c r="D195" s="113">
        <v>42650</v>
      </c>
      <c r="E195" s="46" t="s">
        <v>136</v>
      </c>
      <c r="F195" s="113">
        <v>44111</v>
      </c>
      <c r="G195" s="114">
        <v>250000</v>
      </c>
      <c r="H195" s="114"/>
      <c r="I195" s="114">
        <v>250000</v>
      </c>
      <c r="J195" s="115">
        <v>1.35E-2</v>
      </c>
      <c r="K195" s="106"/>
      <c r="M195" s="107">
        <f t="shared" si="7"/>
        <v>4.0535316741125522E-3</v>
      </c>
      <c r="N195" s="108">
        <f t="shared" si="8"/>
        <v>5.4722677600519452E-5</v>
      </c>
    </row>
    <row r="196" spans="1:14" ht="22.5" x14ac:dyDescent="0.2">
      <c r="A196" s="14"/>
      <c r="B196" s="111" t="s">
        <v>152</v>
      </c>
      <c r="C196" s="112" t="s">
        <v>153</v>
      </c>
      <c r="D196" s="113">
        <v>42935</v>
      </c>
      <c r="E196" s="46" t="s">
        <v>133</v>
      </c>
      <c r="F196" s="113">
        <v>44761</v>
      </c>
      <c r="G196" s="114">
        <v>250000</v>
      </c>
      <c r="H196" s="114"/>
      <c r="I196" s="114">
        <v>250000</v>
      </c>
      <c r="J196" s="115">
        <v>2.0500000000000001E-2</v>
      </c>
      <c r="K196" s="106"/>
      <c r="M196" s="107">
        <f t="shared" si="7"/>
        <v>4.0535316741125522E-3</v>
      </c>
      <c r="N196" s="108">
        <f t="shared" si="8"/>
        <v>8.3097399319307324E-5</v>
      </c>
    </row>
    <row r="197" spans="1:14" ht="22.5" x14ac:dyDescent="0.2">
      <c r="A197" s="14"/>
      <c r="B197" s="111" t="s">
        <v>154</v>
      </c>
      <c r="C197" s="112" t="s">
        <v>155</v>
      </c>
      <c r="D197" s="113">
        <v>42601</v>
      </c>
      <c r="E197" s="46" t="s">
        <v>141</v>
      </c>
      <c r="F197" s="113">
        <v>43696</v>
      </c>
      <c r="G197" s="114">
        <v>250000</v>
      </c>
      <c r="H197" s="114"/>
      <c r="I197" s="114">
        <v>250000</v>
      </c>
      <c r="J197" s="115">
        <v>0.01</v>
      </c>
      <c r="K197" s="106"/>
      <c r="M197" s="107">
        <f t="shared" si="7"/>
        <v>4.0535316741125522E-3</v>
      </c>
      <c r="N197" s="108">
        <f t="shared" si="8"/>
        <v>4.0535316741125526E-5</v>
      </c>
    </row>
    <row r="198" spans="1:14" ht="22.5" x14ac:dyDescent="0.2">
      <c r="A198" s="14"/>
      <c r="B198" s="111" t="s">
        <v>156</v>
      </c>
      <c r="C198" s="112" t="s">
        <v>157</v>
      </c>
      <c r="D198" s="113">
        <v>42543</v>
      </c>
      <c r="E198" s="46" t="s">
        <v>130</v>
      </c>
      <c r="F198" s="113">
        <v>43731</v>
      </c>
      <c r="G198" s="114">
        <v>250000</v>
      </c>
      <c r="H198" s="114"/>
      <c r="I198" s="114">
        <v>250000</v>
      </c>
      <c r="J198" s="115">
        <v>1.2E-2</v>
      </c>
      <c r="K198" s="106"/>
      <c r="M198" s="107">
        <f t="shared" si="7"/>
        <v>4.0535316741125522E-3</v>
      </c>
      <c r="N198" s="108">
        <f t="shared" si="8"/>
        <v>4.8642380089350625E-5</v>
      </c>
    </row>
    <row r="199" spans="1:14" ht="22.5" x14ac:dyDescent="0.2">
      <c r="A199" s="14"/>
      <c r="B199" s="83" t="s">
        <v>158</v>
      </c>
      <c r="C199" s="116" t="s">
        <v>159</v>
      </c>
      <c r="D199" s="109">
        <v>42494</v>
      </c>
      <c r="E199" s="28" t="s">
        <v>141</v>
      </c>
      <c r="F199" s="109">
        <v>43591</v>
      </c>
      <c r="G199" s="114">
        <v>250000</v>
      </c>
      <c r="H199" s="83"/>
      <c r="I199" s="114">
        <v>250000</v>
      </c>
      <c r="J199" s="106">
        <v>1.2E-2</v>
      </c>
      <c r="K199" s="106"/>
      <c r="M199" s="107">
        <f t="shared" si="7"/>
        <v>4.0535316741125522E-3</v>
      </c>
      <c r="N199" s="108">
        <f t="shared" si="8"/>
        <v>4.8642380089350625E-5</v>
      </c>
    </row>
    <row r="200" spans="1:14" x14ac:dyDescent="0.2">
      <c r="A200" s="14"/>
      <c r="B200" s="111" t="s">
        <v>160</v>
      </c>
      <c r="C200" s="112" t="s">
        <v>161</v>
      </c>
      <c r="D200" s="113">
        <v>42656</v>
      </c>
      <c r="E200" s="46" t="s">
        <v>136</v>
      </c>
      <c r="F200" s="113">
        <v>44117</v>
      </c>
      <c r="G200" s="114">
        <v>250000</v>
      </c>
      <c r="H200" s="114"/>
      <c r="I200" s="114">
        <v>250000</v>
      </c>
      <c r="J200" s="115">
        <v>1.4E-2</v>
      </c>
      <c r="K200" s="106"/>
      <c r="M200" s="107">
        <f t="shared" si="7"/>
        <v>4.0535316741125522E-3</v>
      </c>
      <c r="N200" s="108">
        <f t="shared" si="8"/>
        <v>5.674944343757573E-5</v>
      </c>
    </row>
    <row r="201" spans="1:14" x14ac:dyDescent="0.2">
      <c r="A201" s="14"/>
      <c r="B201" s="111" t="s">
        <v>162</v>
      </c>
      <c r="C201" s="112" t="s">
        <v>163</v>
      </c>
      <c r="D201" s="113">
        <v>42536</v>
      </c>
      <c r="E201" s="46" t="s">
        <v>141</v>
      </c>
      <c r="F201" s="113">
        <v>43630</v>
      </c>
      <c r="G201" s="114">
        <v>250000</v>
      </c>
      <c r="H201" s="114"/>
      <c r="I201" s="114">
        <v>250000</v>
      </c>
      <c r="J201" s="115">
        <v>1.2E-2</v>
      </c>
      <c r="K201" s="106"/>
      <c r="M201" s="107">
        <f t="shared" si="7"/>
        <v>4.0535316741125522E-3</v>
      </c>
      <c r="N201" s="108">
        <f t="shared" si="8"/>
        <v>4.8642380089350625E-5</v>
      </c>
    </row>
    <row r="202" spans="1:14" ht="22.5" x14ac:dyDescent="0.2">
      <c r="A202" s="14"/>
      <c r="B202" s="111" t="s">
        <v>164</v>
      </c>
      <c r="C202" s="112" t="s">
        <v>165</v>
      </c>
      <c r="D202" s="113">
        <v>42594</v>
      </c>
      <c r="E202" s="46" t="s">
        <v>141</v>
      </c>
      <c r="F202" s="113">
        <v>43689</v>
      </c>
      <c r="G202" s="114">
        <v>250000</v>
      </c>
      <c r="H202" s="114"/>
      <c r="I202" s="114">
        <v>250000</v>
      </c>
      <c r="J202" s="115">
        <v>0.01</v>
      </c>
      <c r="K202" s="106"/>
      <c r="M202" s="107">
        <f t="shared" si="7"/>
        <v>4.0535316741125522E-3</v>
      </c>
      <c r="N202" s="108">
        <f t="shared" si="8"/>
        <v>4.0535316741125526E-5</v>
      </c>
    </row>
    <row r="203" spans="1:14" x14ac:dyDescent="0.2">
      <c r="A203" s="14"/>
      <c r="B203" s="111" t="s">
        <v>166</v>
      </c>
      <c r="C203" s="112" t="s">
        <v>167</v>
      </c>
      <c r="D203" s="113">
        <v>42536</v>
      </c>
      <c r="E203" s="46" t="s">
        <v>141</v>
      </c>
      <c r="F203" s="113">
        <v>43630</v>
      </c>
      <c r="G203" s="114">
        <v>250000</v>
      </c>
      <c r="H203" s="114"/>
      <c r="I203" s="114">
        <v>250000</v>
      </c>
      <c r="J203" s="115">
        <v>1.2E-2</v>
      </c>
      <c r="K203" s="106"/>
      <c r="M203" s="107">
        <f t="shared" si="7"/>
        <v>4.0535316741125522E-3</v>
      </c>
      <c r="N203" s="108">
        <f t="shared" si="8"/>
        <v>4.8642380089350625E-5</v>
      </c>
    </row>
    <row r="204" spans="1:14" ht="22.5" x14ac:dyDescent="0.2">
      <c r="A204" s="14"/>
      <c r="B204" s="111" t="s">
        <v>168</v>
      </c>
      <c r="C204" s="112" t="s">
        <v>169</v>
      </c>
      <c r="D204" s="113">
        <v>42563</v>
      </c>
      <c r="E204" s="46" t="s">
        <v>141</v>
      </c>
      <c r="F204" s="113">
        <v>43658</v>
      </c>
      <c r="G204" s="114">
        <v>250000</v>
      </c>
      <c r="H204" s="114"/>
      <c r="I204" s="114">
        <v>250000</v>
      </c>
      <c r="J204" s="115">
        <v>1.0500000000000001E-2</v>
      </c>
      <c r="K204" s="106"/>
      <c r="M204" s="107">
        <f t="shared" si="7"/>
        <v>4.0535316741125522E-3</v>
      </c>
      <c r="N204" s="108">
        <f t="shared" si="8"/>
        <v>4.2562082578181804E-5</v>
      </c>
    </row>
    <row r="205" spans="1:14" x14ac:dyDescent="0.2">
      <c r="A205" s="14"/>
      <c r="B205" s="117" t="s">
        <v>170</v>
      </c>
      <c r="C205" s="112" t="s">
        <v>171</v>
      </c>
      <c r="D205" s="113">
        <v>43154</v>
      </c>
      <c r="E205" s="46" t="s">
        <v>141</v>
      </c>
      <c r="F205" s="113">
        <v>44431</v>
      </c>
      <c r="G205" s="114">
        <v>250000</v>
      </c>
      <c r="H205" s="114"/>
      <c r="I205" s="114">
        <v>250000</v>
      </c>
      <c r="J205" s="115">
        <v>2.3E-2</v>
      </c>
      <c r="K205" s="106"/>
      <c r="M205" s="107">
        <f t="shared" si="7"/>
        <v>4.0535316741125522E-3</v>
      </c>
      <c r="N205" s="108">
        <f t="shared" si="8"/>
        <v>9.3231228504588693E-5</v>
      </c>
    </row>
    <row r="206" spans="1:14" x14ac:dyDescent="0.2">
      <c r="A206" s="14"/>
      <c r="B206" s="111" t="s">
        <v>172</v>
      </c>
      <c r="C206" s="112" t="s">
        <v>173</v>
      </c>
      <c r="D206" s="113">
        <v>42895</v>
      </c>
      <c r="E206" s="46" t="s">
        <v>133</v>
      </c>
      <c r="F206" s="113">
        <v>44721</v>
      </c>
      <c r="G206" s="114">
        <v>250000</v>
      </c>
      <c r="H206" s="114"/>
      <c r="I206" s="114">
        <v>250000</v>
      </c>
      <c r="J206" s="115">
        <v>2.0500000000000001E-2</v>
      </c>
      <c r="K206" s="106"/>
      <c r="M206" s="107">
        <f t="shared" si="7"/>
        <v>4.0535316741125522E-3</v>
      </c>
      <c r="N206" s="108">
        <f t="shared" si="8"/>
        <v>8.3097399319307324E-5</v>
      </c>
    </row>
    <row r="207" spans="1:14" x14ac:dyDescent="0.2">
      <c r="A207" s="14"/>
      <c r="B207" s="111" t="s">
        <v>174</v>
      </c>
      <c r="C207" s="112" t="s">
        <v>175</v>
      </c>
      <c r="D207" s="113">
        <v>42529</v>
      </c>
      <c r="E207" s="46" t="s">
        <v>141</v>
      </c>
      <c r="F207" s="113">
        <v>43626</v>
      </c>
      <c r="G207" s="114">
        <v>250000</v>
      </c>
      <c r="H207" s="114"/>
      <c r="I207" s="114">
        <v>250000</v>
      </c>
      <c r="J207" s="115">
        <v>1.15E-2</v>
      </c>
      <c r="K207" s="106"/>
      <c r="M207" s="107">
        <f t="shared" si="7"/>
        <v>4.0535316741125522E-3</v>
      </c>
      <c r="N207" s="108">
        <f t="shared" si="8"/>
        <v>4.6615614252294347E-5</v>
      </c>
    </row>
    <row r="208" spans="1:14" ht="22.5" x14ac:dyDescent="0.2">
      <c r="A208" s="14"/>
      <c r="B208" s="111" t="s">
        <v>176</v>
      </c>
      <c r="C208" s="112" t="s">
        <v>177</v>
      </c>
      <c r="D208" s="113">
        <v>42755</v>
      </c>
      <c r="E208" s="46" t="s">
        <v>133</v>
      </c>
      <c r="F208" s="113">
        <v>44581</v>
      </c>
      <c r="G208" s="114">
        <v>250000</v>
      </c>
      <c r="H208" s="114"/>
      <c r="I208" s="114">
        <v>250000</v>
      </c>
      <c r="J208" s="115">
        <v>0.02</v>
      </c>
      <c r="K208" s="106"/>
      <c r="M208" s="107">
        <f t="shared" si="7"/>
        <v>4.0535316741125522E-3</v>
      </c>
      <c r="N208" s="108">
        <f t="shared" si="8"/>
        <v>8.1070633482251052E-5</v>
      </c>
    </row>
    <row r="209" spans="1:14" x14ac:dyDescent="0.2">
      <c r="A209" s="14"/>
      <c r="B209" s="111" t="s">
        <v>178</v>
      </c>
      <c r="C209" s="112" t="s">
        <v>179</v>
      </c>
      <c r="D209" s="113">
        <v>43021</v>
      </c>
      <c r="E209" s="46" t="s">
        <v>136</v>
      </c>
      <c r="F209" s="113">
        <v>44482</v>
      </c>
      <c r="G209" s="114">
        <v>250000</v>
      </c>
      <c r="H209" s="114"/>
      <c r="I209" s="114">
        <v>250000</v>
      </c>
      <c r="J209" s="115">
        <v>0.02</v>
      </c>
      <c r="K209" s="106"/>
      <c r="M209" s="107">
        <f t="shared" si="7"/>
        <v>4.0535316741125522E-3</v>
      </c>
      <c r="N209" s="108">
        <f t="shared" si="8"/>
        <v>8.1070633482251052E-5</v>
      </c>
    </row>
    <row r="210" spans="1:14" ht="22.5" x14ac:dyDescent="0.2">
      <c r="A210" s="14"/>
      <c r="B210" s="111" t="s">
        <v>180</v>
      </c>
      <c r="C210" s="112" t="s">
        <v>181</v>
      </c>
      <c r="D210" s="113">
        <v>42594</v>
      </c>
      <c r="E210" s="46" t="s">
        <v>141</v>
      </c>
      <c r="F210" s="113">
        <v>43689</v>
      </c>
      <c r="G210" s="114">
        <v>250000</v>
      </c>
      <c r="H210" s="114"/>
      <c r="I210" s="114">
        <v>250000</v>
      </c>
      <c r="J210" s="115">
        <v>1.15E-2</v>
      </c>
      <c r="K210" s="106"/>
      <c r="M210" s="107">
        <f t="shared" si="7"/>
        <v>4.0535316741125522E-3</v>
      </c>
      <c r="N210" s="108">
        <f t="shared" si="8"/>
        <v>4.6615614252294347E-5</v>
      </c>
    </row>
    <row r="211" spans="1:14" ht="22.5" x14ac:dyDescent="0.2">
      <c r="A211" s="14"/>
      <c r="B211" s="111" t="s">
        <v>182</v>
      </c>
      <c r="C211" s="112" t="s">
        <v>183</v>
      </c>
      <c r="D211" s="113">
        <v>42753</v>
      </c>
      <c r="E211" s="46" t="s">
        <v>133</v>
      </c>
      <c r="F211" s="113">
        <v>44579</v>
      </c>
      <c r="G211" s="114">
        <v>250000</v>
      </c>
      <c r="H211" s="114"/>
      <c r="I211" s="114">
        <v>250000</v>
      </c>
      <c r="J211" s="115">
        <v>2.0500000000000001E-2</v>
      </c>
      <c r="K211" s="106"/>
      <c r="M211" s="107">
        <f t="shared" si="7"/>
        <v>4.0535316741125522E-3</v>
      </c>
      <c r="N211" s="108">
        <f t="shared" si="8"/>
        <v>8.3097399319307324E-5</v>
      </c>
    </row>
    <row r="212" spans="1:14" ht="22.5" x14ac:dyDescent="0.2">
      <c r="A212" s="14"/>
      <c r="B212" s="111" t="s">
        <v>184</v>
      </c>
      <c r="C212" s="112" t="s">
        <v>185</v>
      </c>
      <c r="D212" s="113">
        <v>42893</v>
      </c>
      <c r="E212" s="46" t="s">
        <v>133</v>
      </c>
      <c r="F212" s="113">
        <v>44719</v>
      </c>
      <c r="G212" s="114">
        <v>250000</v>
      </c>
      <c r="H212" s="114"/>
      <c r="I212" s="114">
        <v>250000</v>
      </c>
      <c r="J212" s="115">
        <v>2.1000000000000001E-2</v>
      </c>
      <c r="K212" s="106"/>
      <c r="M212" s="107">
        <f t="shared" si="7"/>
        <v>4.0535316741125522E-3</v>
      </c>
      <c r="N212" s="108">
        <f t="shared" si="8"/>
        <v>8.5124165156363608E-5</v>
      </c>
    </row>
    <row r="213" spans="1:14" ht="22.5" x14ac:dyDescent="0.2">
      <c r="A213" s="14"/>
      <c r="B213" s="111" t="s">
        <v>186</v>
      </c>
      <c r="C213" s="112" t="s">
        <v>187</v>
      </c>
      <c r="D213" s="113">
        <v>43152</v>
      </c>
      <c r="E213" s="46" t="s">
        <v>136</v>
      </c>
      <c r="F213" s="113">
        <v>44614</v>
      </c>
      <c r="G213" s="114">
        <v>250000</v>
      </c>
      <c r="H213" s="114"/>
      <c r="I213" s="114">
        <v>250000</v>
      </c>
      <c r="J213" s="115">
        <v>2.4500000000000001E-2</v>
      </c>
      <c r="K213" s="106"/>
      <c r="M213" s="107">
        <f t="shared" si="7"/>
        <v>4.0535316741125522E-3</v>
      </c>
      <c r="N213" s="108">
        <f t="shared" si="8"/>
        <v>9.9311526015757534E-5</v>
      </c>
    </row>
    <row r="214" spans="1:14" ht="22.5" x14ac:dyDescent="0.2">
      <c r="A214" s="14"/>
      <c r="B214" s="111" t="s">
        <v>188</v>
      </c>
      <c r="C214" s="112" t="s">
        <v>189</v>
      </c>
      <c r="D214" s="113">
        <v>43117</v>
      </c>
      <c r="E214" s="46" t="s">
        <v>190</v>
      </c>
      <c r="F214" s="113">
        <v>44244</v>
      </c>
      <c r="G214" s="114">
        <v>250000</v>
      </c>
      <c r="H214" s="114"/>
      <c r="I214" s="114">
        <v>250000</v>
      </c>
      <c r="J214" s="115">
        <v>2.1499999999999998E-2</v>
      </c>
      <c r="K214" s="106"/>
      <c r="M214" s="107">
        <f t="shared" si="7"/>
        <v>4.0535316741125522E-3</v>
      </c>
      <c r="N214" s="108">
        <f t="shared" si="8"/>
        <v>8.7150930993419866E-5</v>
      </c>
    </row>
    <row r="215" spans="1:14" ht="22.5" x14ac:dyDescent="0.2">
      <c r="A215" s="14"/>
      <c r="B215" s="111" t="s">
        <v>191</v>
      </c>
      <c r="C215" s="112" t="s">
        <v>192</v>
      </c>
      <c r="D215" s="113">
        <v>42930</v>
      </c>
      <c r="E215" s="46" t="s">
        <v>133</v>
      </c>
      <c r="F215" s="113">
        <v>44756</v>
      </c>
      <c r="G215" s="114">
        <v>250000</v>
      </c>
      <c r="H215" s="114"/>
      <c r="I215" s="114">
        <v>250000</v>
      </c>
      <c r="J215" s="115">
        <v>2.0500000000000001E-2</v>
      </c>
      <c r="K215" s="106"/>
      <c r="M215" s="107">
        <f t="shared" si="7"/>
        <v>4.0535316741125522E-3</v>
      </c>
      <c r="N215" s="108">
        <f t="shared" si="8"/>
        <v>8.3097399319307324E-5</v>
      </c>
    </row>
    <row r="216" spans="1:14" ht="22.5" x14ac:dyDescent="0.2">
      <c r="A216" s="14"/>
      <c r="B216" s="111" t="s">
        <v>193</v>
      </c>
      <c r="C216" s="112" t="s">
        <v>194</v>
      </c>
      <c r="D216" s="113">
        <v>42755</v>
      </c>
      <c r="E216" s="46" t="s">
        <v>133</v>
      </c>
      <c r="F216" s="113">
        <v>44581</v>
      </c>
      <c r="G216" s="114">
        <v>250000</v>
      </c>
      <c r="H216" s="114"/>
      <c r="I216" s="114">
        <v>250000</v>
      </c>
      <c r="J216" s="115">
        <v>0.02</v>
      </c>
      <c r="K216" s="106"/>
      <c r="M216" s="107">
        <f t="shared" si="7"/>
        <v>4.0535316741125522E-3</v>
      </c>
      <c r="N216" s="108">
        <f t="shared" si="8"/>
        <v>8.1070633482251052E-5</v>
      </c>
    </row>
    <row r="217" spans="1:14" ht="22.5" x14ac:dyDescent="0.2">
      <c r="A217" s="14"/>
      <c r="B217" s="111" t="s">
        <v>195</v>
      </c>
      <c r="C217" s="112" t="s">
        <v>196</v>
      </c>
      <c r="D217" s="113">
        <v>43112</v>
      </c>
      <c r="E217" s="46" t="s">
        <v>197</v>
      </c>
      <c r="F217" s="113">
        <v>43934</v>
      </c>
      <c r="G217" s="114">
        <v>250000</v>
      </c>
      <c r="H217" s="114"/>
      <c r="I217" s="114">
        <v>250000</v>
      </c>
      <c r="J217" s="115">
        <v>0.02</v>
      </c>
      <c r="K217" s="106"/>
      <c r="M217" s="107">
        <f t="shared" si="7"/>
        <v>4.0535316741125522E-3</v>
      </c>
      <c r="N217" s="108">
        <f t="shared" si="8"/>
        <v>8.1070633482251052E-5</v>
      </c>
    </row>
    <row r="218" spans="1:14" x14ac:dyDescent="0.2">
      <c r="A218" s="14"/>
      <c r="B218" s="111" t="s">
        <v>198</v>
      </c>
      <c r="C218" s="112" t="s">
        <v>199</v>
      </c>
      <c r="D218" s="113">
        <v>42566</v>
      </c>
      <c r="E218" s="46" t="s">
        <v>141</v>
      </c>
      <c r="F218" s="113">
        <v>43661</v>
      </c>
      <c r="G218" s="114">
        <v>250000</v>
      </c>
      <c r="H218" s="114"/>
      <c r="I218" s="114">
        <v>250000</v>
      </c>
      <c r="J218" s="115">
        <v>0.01</v>
      </c>
      <c r="K218" s="106"/>
      <c r="M218" s="107">
        <f t="shared" si="7"/>
        <v>4.0535316741125522E-3</v>
      </c>
      <c r="N218" s="108">
        <f t="shared" si="8"/>
        <v>4.0535316741125526E-5</v>
      </c>
    </row>
    <row r="219" spans="1:14" ht="22.5" x14ac:dyDescent="0.2">
      <c r="A219" s="14"/>
      <c r="B219" s="111" t="s">
        <v>200</v>
      </c>
      <c r="C219" s="112" t="s">
        <v>201</v>
      </c>
      <c r="D219" s="113">
        <v>42622</v>
      </c>
      <c r="E219" s="46" t="s">
        <v>202</v>
      </c>
      <c r="F219" s="113">
        <v>43991</v>
      </c>
      <c r="G219" s="114">
        <v>250000</v>
      </c>
      <c r="H219" s="114"/>
      <c r="I219" s="114">
        <v>250000</v>
      </c>
      <c r="J219" s="115">
        <v>1.15E-2</v>
      </c>
      <c r="K219" s="106"/>
      <c r="M219" s="107">
        <f t="shared" si="7"/>
        <v>4.0535316741125522E-3</v>
      </c>
      <c r="N219" s="108">
        <f t="shared" si="8"/>
        <v>4.6615614252294347E-5</v>
      </c>
    </row>
    <row r="220" spans="1:14" x14ac:dyDescent="0.2">
      <c r="A220" s="14"/>
      <c r="B220" s="111" t="s">
        <v>203</v>
      </c>
      <c r="C220" s="112" t="s">
        <v>204</v>
      </c>
      <c r="D220" s="113">
        <v>42815</v>
      </c>
      <c r="E220" s="46" t="s">
        <v>133</v>
      </c>
      <c r="F220" s="113">
        <v>44641</v>
      </c>
      <c r="G220" s="114">
        <v>250000</v>
      </c>
      <c r="H220" s="114"/>
      <c r="I220" s="114">
        <v>250000</v>
      </c>
      <c r="J220" s="115">
        <v>2.4500000000000001E-2</v>
      </c>
      <c r="K220" s="106"/>
      <c r="M220" s="107">
        <f t="shared" si="7"/>
        <v>4.0535316741125522E-3</v>
      </c>
      <c r="N220" s="108">
        <f t="shared" si="8"/>
        <v>9.9311526015757534E-5</v>
      </c>
    </row>
    <row r="221" spans="1:14" ht="22.5" x14ac:dyDescent="0.2">
      <c r="A221" s="14"/>
      <c r="B221" s="111" t="s">
        <v>205</v>
      </c>
      <c r="C221" s="112" t="s">
        <v>206</v>
      </c>
      <c r="D221" s="113">
        <v>42762</v>
      </c>
      <c r="E221" s="46" t="s">
        <v>133</v>
      </c>
      <c r="F221" s="113">
        <v>44588</v>
      </c>
      <c r="G221" s="114">
        <v>250000</v>
      </c>
      <c r="H221" s="114"/>
      <c r="I221" s="114">
        <v>250000</v>
      </c>
      <c r="J221" s="115">
        <v>1.9E-2</v>
      </c>
      <c r="K221" s="106"/>
      <c r="M221" s="107">
        <f t="shared" si="7"/>
        <v>4.0535316741125522E-3</v>
      </c>
      <c r="N221" s="108">
        <f t="shared" si="8"/>
        <v>7.7017101808138496E-5</v>
      </c>
    </row>
    <row r="222" spans="1:14" ht="22.5" x14ac:dyDescent="0.2">
      <c r="A222" s="14"/>
      <c r="B222" s="111" t="s">
        <v>207</v>
      </c>
      <c r="C222" s="112" t="s">
        <v>208</v>
      </c>
      <c r="D222" s="113">
        <v>42690</v>
      </c>
      <c r="E222" s="46" t="s">
        <v>190</v>
      </c>
      <c r="F222" s="113">
        <v>43815</v>
      </c>
      <c r="G222" s="114">
        <v>250000</v>
      </c>
      <c r="H222" s="114"/>
      <c r="I222" s="114">
        <v>250000</v>
      </c>
      <c r="J222" s="115">
        <v>1.15E-2</v>
      </c>
      <c r="K222" s="106"/>
      <c r="M222" s="107">
        <f t="shared" si="7"/>
        <v>4.0535316741125522E-3</v>
      </c>
      <c r="N222" s="108">
        <f t="shared" si="8"/>
        <v>4.6615614252294347E-5</v>
      </c>
    </row>
    <row r="223" spans="1:14" ht="22.5" x14ac:dyDescent="0.2">
      <c r="A223" s="14"/>
      <c r="B223" s="111" t="s">
        <v>209</v>
      </c>
      <c r="C223" s="112" t="s">
        <v>210</v>
      </c>
      <c r="D223" s="113">
        <v>42888</v>
      </c>
      <c r="E223" s="46" t="s">
        <v>133</v>
      </c>
      <c r="F223" s="113">
        <v>44714</v>
      </c>
      <c r="G223" s="114">
        <v>250000</v>
      </c>
      <c r="H223" s="114"/>
      <c r="I223" s="114">
        <v>250000</v>
      </c>
      <c r="J223" s="115">
        <v>2.0500000000000001E-2</v>
      </c>
      <c r="K223" s="106"/>
      <c r="M223" s="107">
        <f t="shared" si="7"/>
        <v>4.0535316741125522E-3</v>
      </c>
      <c r="N223" s="108">
        <f t="shared" si="8"/>
        <v>8.3097399319307324E-5</v>
      </c>
    </row>
    <row r="224" spans="1:14" ht="22.5" x14ac:dyDescent="0.2">
      <c r="A224" s="14"/>
      <c r="B224" s="111" t="s">
        <v>211</v>
      </c>
      <c r="C224" s="112" t="s">
        <v>212</v>
      </c>
      <c r="D224" s="113">
        <v>43028</v>
      </c>
      <c r="E224" s="46" t="s">
        <v>213</v>
      </c>
      <c r="F224" s="113">
        <v>44671</v>
      </c>
      <c r="G224" s="114">
        <v>250000</v>
      </c>
      <c r="H224" s="114"/>
      <c r="I224" s="114">
        <v>250000</v>
      </c>
      <c r="J224" s="115">
        <v>2.1000000000000001E-2</v>
      </c>
      <c r="K224" s="106"/>
      <c r="M224" s="107">
        <f t="shared" si="7"/>
        <v>4.0535316741125522E-3</v>
      </c>
      <c r="N224" s="108">
        <f t="shared" si="8"/>
        <v>8.5124165156363608E-5</v>
      </c>
    </row>
    <row r="225" spans="1:14" x14ac:dyDescent="0.2">
      <c r="A225" s="14"/>
      <c r="B225" s="111" t="s">
        <v>214</v>
      </c>
      <c r="C225" s="112" t="s">
        <v>215</v>
      </c>
      <c r="D225" s="113">
        <v>42620</v>
      </c>
      <c r="E225" s="46" t="s">
        <v>141</v>
      </c>
      <c r="F225" s="113">
        <v>43717</v>
      </c>
      <c r="G225" s="114">
        <v>250000</v>
      </c>
      <c r="H225" s="114"/>
      <c r="I225" s="114">
        <v>250000</v>
      </c>
      <c r="J225" s="115">
        <v>1.15E-2</v>
      </c>
      <c r="K225" s="106"/>
      <c r="M225" s="107">
        <f t="shared" si="7"/>
        <v>4.0535316741125522E-3</v>
      </c>
      <c r="N225" s="108">
        <f t="shared" si="8"/>
        <v>4.6615614252294347E-5</v>
      </c>
    </row>
    <row r="226" spans="1:14" ht="22.5" x14ac:dyDescent="0.2">
      <c r="A226" s="14"/>
      <c r="B226" s="111" t="s">
        <v>216</v>
      </c>
      <c r="C226" s="112" t="s">
        <v>217</v>
      </c>
      <c r="D226" s="113">
        <v>42781</v>
      </c>
      <c r="E226" s="46" t="s">
        <v>133</v>
      </c>
      <c r="F226" s="113">
        <v>44607</v>
      </c>
      <c r="G226" s="114">
        <v>250000</v>
      </c>
      <c r="H226" s="114"/>
      <c r="I226" s="114">
        <v>250000</v>
      </c>
      <c r="J226" s="115">
        <v>2.3E-2</v>
      </c>
      <c r="K226" s="106"/>
      <c r="M226" s="107">
        <f t="shared" si="7"/>
        <v>4.0535316741125522E-3</v>
      </c>
      <c r="N226" s="108">
        <f t="shared" si="8"/>
        <v>9.3231228504588693E-5</v>
      </c>
    </row>
    <row r="227" spans="1:14" x14ac:dyDescent="0.2">
      <c r="A227" s="14"/>
      <c r="B227" s="111" t="s">
        <v>218</v>
      </c>
      <c r="C227" s="112" t="s">
        <v>219</v>
      </c>
      <c r="D227" s="113">
        <v>43112</v>
      </c>
      <c r="E227" s="46" t="s">
        <v>133</v>
      </c>
      <c r="F227" s="113">
        <v>44938</v>
      </c>
      <c r="G227" s="114">
        <v>250000</v>
      </c>
      <c r="H227" s="114"/>
      <c r="I227" s="114">
        <v>250000</v>
      </c>
      <c r="J227" s="115">
        <v>2.35E-2</v>
      </c>
      <c r="K227" s="106"/>
      <c r="M227" s="107">
        <f t="shared" si="7"/>
        <v>4.0535316741125522E-3</v>
      </c>
      <c r="N227" s="108">
        <f t="shared" si="8"/>
        <v>9.5257994341644978E-5</v>
      </c>
    </row>
    <row r="228" spans="1:14" x14ac:dyDescent="0.2">
      <c r="A228" s="14"/>
      <c r="B228" s="111" t="s">
        <v>220</v>
      </c>
      <c r="C228" s="112" t="s">
        <v>221</v>
      </c>
      <c r="D228" s="113">
        <v>42748</v>
      </c>
      <c r="E228" s="46" t="s">
        <v>213</v>
      </c>
      <c r="F228" s="113">
        <v>44390</v>
      </c>
      <c r="G228" s="114">
        <v>250000</v>
      </c>
      <c r="H228" s="114"/>
      <c r="I228" s="114">
        <v>250000</v>
      </c>
      <c r="J228" s="115">
        <v>1.95E-2</v>
      </c>
      <c r="K228" s="106"/>
      <c r="M228" s="107">
        <f t="shared" si="7"/>
        <v>4.0535316741125522E-3</v>
      </c>
      <c r="N228" s="108">
        <f t="shared" si="8"/>
        <v>7.9043867645194768E-5</v>
      </c>
    </row>
    <row r="229" spans="1:14" ht="22.5" x14ac:dyDescent="0.2">
      <c r="A229" s="14"/>
      <c r="B229" s="111" t="s">
        <v>222</v>
      </c>
      <c r="C229" s="112" t="s">
        <v>223</v>
      </c>
      <c r="D229" s="113">
        <v>42601</v>
      </c>
      <c r="E229" s="46" t="s">
        <v>136</v>
      </c>
      <c r="F229" s="113">
        <v>44062</v>
      </c>
      <c r="G229" s="114">
        <v>250000</v>
      </c>
      <c r="H229" s="114"/>
      <c r="I229" s="114">
        <v>250000</v>
      </c>
      <c r="J229" s="115">
        <v>1.2500000000000001E-2</v>
      </c>
      <c r="K229" s="106"/>
      <c r="M229" s="107">
        <f t="shared" si="7"/>
        <v>4.0535316741125522E-3</v>
      </c>
      <c r="N229" s="108">
        <f t="shared" si="8"/>
        <v>5.0669145926406903E-5</v>
      </c>
    </row>
    <row r="230" spans="1:14" ht="22.5" x14ac:dyDescent="0.2">
      <c r="A230" s="14"/>
      <c r="B230" s="111" t="s">
        <v>224</v>
      </c>
      <c r="C230" s="112" t="s">
        <v>225</v>
      </c>
      <c r="D230" s="113">
        <v>42559</v>
      </c>
      <c r="E230" s="46" t="s">
        <v>136</v>
      </c>
      <c r="F230" s="113">
        <v>44020</v>
      </c>
      <c r="G230" s="114">
        <v>250000</v>
      </c>
      <c r="H230" s="114"/>
      <c r="I230" s="114">
        <v>250000</v>
      </c>
      <c r="J230" s="115">
        <v>1.15E-2</v>
      </c>
      <c r="K230" s="106"/>
      <c r="M230" s="107">
        <f t="shared" si="7"/>
        <v>4.0535316741125522E-3</v>
      </c>
      <c r="N230" s="108">
        <f t="shared" si="8"/>
        <v>4.6615614252294347E-5</v>
      </c>
    </row>
    <row r="231" spans="1:14" x14ac:dyDescent="0.2">
      <c r="A231" s="14"/>
      <c r="B231" s="111" t="s">
        <v>226</v>
      </c>
      <c r="C231" s="112" t="s">
        <v>227</v>
      </c>
      <c r="D231" s="113">
        <v>43098</v>
      </c>
      <c r="E231" s="46" t="s">
        <v>141</v>
      </c>
      <c r="F231" s="113">
        <v>44194</v>
      </c>
      <c r="G231" s="114">
        <v>250000</v>
      </c>
      <c r="H231" s="114"/>
      <c r="I231" s="114">
        <v>250000</v>
      </c>
      <c r="J231" s="115">
        <v>2.1999999999999999E-2</v>
      </c>
      <c r="K231" s="106"/>
      <c r="M231" s="107">
        <f t="shared" si="7"/>
        <v>4.0535316741125522E-3</v>
      </c>
      <c r="N231" s="108">
        <f t="shared" si="8"/>
        <v>8.9177696830476137E-5</v>
      </c>
    </row>
    <row r="232" spans="1:14" x14ac:dyDescent="0.2">
      <c r="A232" s="14"/>
      <c r="B232" s="111" t="s">
        <v>228</v>
      </c>
      <c r="C232" s="112" t="s">
        <v>229</v>
      </c>
      <c r="D232" s="113">
        <v>43019</v>
      </c>
      <c r="E232" s="46" t="s">
        <v>133</v>
      </c>
      <c r="F232" s="113">
        <v>44845</v>
      </c>
      <c r="G232" s="114">
        <v>250000</v>
      </c>
      <c r="H232" s="114"/>
      <c r="I232" s="114">
        <v>250000</v>
      </c>
      <c r="J232" s="115">
        <v>2.1000000000000001E-2</v>
      </c>
      <c r="K232" s="106"/>
      <c r="M232" s="107">
        <f t="shared" si="7"/>
        <v>4.0535316741125522E-3</v>
      </c>
      <c r="N232" s="108">
        <f t="shared" si="8"/>
        <v>8.5124165156363608E-5</v>
      </c>
    </row>
    <row r="233" spans="1:14" x14ac:dyDescent="0.2">
      <c r="A233" s="14"/>
      <c r="B233" s="111" t="s">
        <v>230</v>
      </c>
      <c r="C233" s="112" t="s">
        <v>231</v>
      </c>
      <c r="D233" s="113">
        <v>43119</v>
      </c>
      <c r="E233" s="46" t="s">
        <v>133</v>
      </c>
      <c r="F233" s="113">
        <v>44945</v>
      </c>
      <c r="G233" s="114">
        <v>250000</v>
      </c>
      <c r="H233" s="114"/>
      <c r="I233" s="114">
        <v>250000</v>
      </c>
      <c r="J233" s="115">
        <v>2.35E-2</v>
      </c>
      <c r="K233" s="106"/>
      <c r="M233" s="107">
        <f t="shared" si="7"/>
        <v>4.0535316741125522E-3</v>
      </c>
      <c r="N233" s="108">
        <f t="shared" si="8"/>
        <v>9.5257994341644978E-5</v>
      </c>
    </row>
    <row r="234" spans="1:14" ht="22.5" x14ac:dyDescent="0.2">
      <c r="A234" s="14"/>
      <c r="B234" s="111" t="s">
        <v>232</v>
      </c>
      <c r="C234" s="112" t="s">
        <v>233</v>
      </c>
      <c r="D234" s="113">
        <v>43090</v>
      </c>
      <c r="E234" s="46" t="s">
        <v>141</v>
      </c>
      <c r="F234" s="113">
        <v>44186</v>
      </c>
      <c r="G234" s="114">
        <v>250000</v>
      </c>
      <c r="H234" s="114"/>
      <c r="I234" s="114">
        <v>250000</v>
      </c>
      <c r="J234" s="115">
        <v>2.1499999999999998E-2</v>
      </c>
      <c r="K234" s="106"/>
      <c r="M234" s="107">
        <f t="shared" si="7"/>
        <v>4.0535316741125522E-3</v>
      </c>
      <c r="N234" s="108">
        <f t="shared" si="8"/>
        <v>8.7150930993419866E-5</v>
      </c>
    </row>
    <row r="235" spans="1:14" ht="21" customHeight="1" x14ac:dyDescent="0.2">
      <c r="A235" s="14"/>
      <c r="B235" s="111" t="s">
        <v>234</v>
      </c>
      <c r="C235" s="112" t="s">
        <v>235</v>
      </c>
      <c r="D235" s="113">
        <v>42985</v>
      </c>
      <c r="E235" s="46" t="s">
        <v>126</v>
      </c>
      <c r="F235" s="113">
        <v>43717</v>
      </c>
      <c r="G235" s="114">
        <v>250000</v>
      </c>
      <c r="H235" s="114"/>
      <c r="I235" s="114">
        <v>250000</v>
      </c>
      <c r="J235" s="115">
        <v>1.7500000000000002E-2</v>
      </c>
      <c r="K235" s="106"/>
      <c r="M235" s="107">
        <f t="shared" si="7"/>
        <v>4.0535316741125522E-3</v>
      </c>
      <c r="N235" s="108">
        <f t="shared" si="8"/>
        <v>7.0936804296969669E-5</v>
      </c>
    </row>
    <row r="236" spans="1:14" x14ac:dyDescent="0.2">
      <c r="A236" s="14"/>
      <c r="B236" s="111" t="s">
        <v>236</v>
      </c>
      <c r="C236" s="112" t="s">
        <v>237</v>
      </c>
      <c r="D236" s="113">
        <v>43119</v>
      </c>
      <c r="E236" s="46" t="s">
        <v>141</v>
      </c>
      <c r="F236" s="113">
        <v>44215</v>
      </c>
      <c r="G236" s="114">
        <v>250000</v>
      </c>
      <c r="H236" s="114"/>
      <c r="I236" s="114">
        <v>250000</v>
      </c>
      <c r="J236" s="115">
        <v>2.1499999999999998E-2</v>
      </c>
      <c r="K236" s="106"/>
      <c r="M236" s="107">
        <f t="shared" si="7"/>
        <v>4.0535316741125522E-3</v>
      </c>
      <c r="N236" s="108">
        <f t="shared" si="8"/>
        <v>8.7150930993419866E-5</v>
      </c>
    </row>
    <row r="237" spans="1:14" x14ac:dyDescent="0.2">
      <c r="A237" s="14"/>
      <c r="B237" s="111" t="s">
        <v>238</v>
      </c>
      <c r="C237" s="112" t="s">
        <v>239</v>
      </c>
      <c r="D237" s="113">
        <v>43033</v>
      </c>
      <c r="E237" s="46" t="s">
        <v>133</v>
      </c>
      <c r="F237" s="113">
        <v>44859</v>
      </c>
      <c r="G237" s="114">
        <v>250000</v>
      </c>
      <c r="H237" s="114"/>
      <c r="I237" s="114">
        <v>250000</v>
      </c>
      <c r="J237" s="115">
        <v>2.1499999999999998E-2</v>
      </c>
      <c r="K237" s="106"/>
      <c r="M237" s="107">
        <f t="shared" si="7"/>
        <v>4.0535316741125522E-3</v>
      </c>
      <c r="N237" s="108">
        <f t="shared" si="8"/>
        <v>8.7150930993419866E-5</v>
      </c>
    </row>
    <row r="238" spans="1:14" ht="22.5" x14ac:dyDescent="0.2">
      <c r="A238" s="14"/>
      <c r="B238" s="111" t="s">
        <v>240</v>
      </c>
      <c r="C238" s="112" t="s">
        <v>241</v>
      </c>
      <c r="D238" s="113">
        <v>42521</v>
      </c>
      <c r="E238" s="46" t="s">
        <v>141</v>
      </c>
      <c r="F238" s="113">
        <v>43616</v>
      </c>
      <c r="G238" s="114">
        <v>250000</v>
      </c>
      <c r="H238" s="83"/>
      <c r="I238" s="114">
        <v>250000</v>
      </c>
      <c r="J238" s="106">
        <v>1.0999999999999999E-2</v>
      </c>
      <c r="K238" s="106"/>
      <c r="M238" s="107">
        <f t="shared" si="7"/>
        <v>4.0535316741125522E-3</v>
      </c>
      <c r="N238" s="108">
        <f t="shared" si="8"/>
        <v>4.4588848415238069E-5</v>
      </c>
    </row>
    <row r="239" spans="1:14" ht="22.5" x14ac:dyDescent="0.2">
      <c r="A239" s="14"/>
      <c r="B239" s="111" t="s">
        <v>242</v>
      </c>
      <c r="C239" s="112" t="s">
        <v>243</v>
      </c>
      <c r="D239" s="113">
        <v>42692</v>
      </c>
      <c r="E239" s="46" t="s">
        <v>141</v>
      </c>
      <c r="F239" s="113">
        <v>43787</v>
      </c>
      <c r="G239" s="114">
        <v>250000</v>
      </c>
      <c r="H239" s="114"/>
      <c r="I239" s="114">
        <v>250000</v>
      </c>
      <c r="J239" s="115">
        <v>1.0999999999999999E-2</v>
      </c>
      <c r="K239" s="106"/>
      <c r="M239" s="107">
        <f t="shared" si="7"/>
        <v>4.0535316741125522E-3</v>
      </c>
      <c r="N239" s="108">
        <f t="shared" si="8"/>
        <v>4.4588848415238069E-5</v>
      </c>
    </row>
    <row r="240" spans="1:14" ht="22.5" x14ac:dyDescent="0.2">
      <c r="A240" s="14"/>
      <c r="B240" s="111" t="s">
        <v>244</v>
      </c>
      <c r="C240" s="112" t="s">
        <v>245</v>
      </c>
      <c r="D240" s="113">
        <v>42753</v>
      </c>
      <c r="E240" s="46" t="s">
        <v>133</v>
      </c>
      <c r="F240" s="113">
        <v>44579</v>
      </c>
      <c r="G240" s="114">
        <v>250000</v>
      </c>
      <c r="H240" s="114"/>
      <c r="I240" s="114">
        <v>250000</v>
      </c>
      <c r="J240" s="115">
        <v>2.0500000000000001E-2</v>
      </c>
      <c r="K240" s="106"/>
      <c r="M240" s="107">
        <f t="shared" si="7"/>
        <v>4.0535316741125522E-3</v>
      </c>
      <c r="N240" s="108">
        <f t="shared" si="8"/>
        <v>8.3097399319307324E-5</v>
      </c>
    </row>
    <row r="241" spans="1:14" ht="22.5" x14ac:dyDescent="0.2">
      <c r="A241" s="14"/>
      <c r="B241" s="111" t="s">
        <v>246</v>
      </c>
      <c r="C241" s="112" t="s">
        <v>247</v>
      </c>
      <c r="D241" s="113">
        <v>42683</v>
      </c>
      <c r="E241" s="46" t="s">
        <v>141</v>
      </c>
      <c r="F241" s="113">
        <v>43777</v>
      </c>
      <c r="G241" s="114">
        <v>250000</v>
      </c>
      <c r="H241" s="114"/>
      <c r="I241" s="114">
        <v>250000</v>
      </c>
      <c r="J241" s="115">
        <v>1.15E-2</v>
      </c>
      <c r="K241" s="106"/>
      <c r="M241" s="107">
        <f t="shared" si="7"/>
        <v>4.0535316741125522E-3</v>
      </c>
      <c r="N241" s="108">
        <f t="shared" si="8"/>
        <v>4.6615614252294347E-5</v>
      </c>
    </row>
    <row r="242" spans="1:14" ht="22.5" x14ac:dyDescent="0.2">
      <c r="A242" s="14"/>
      <c r="B242" s="111" t="s">
        <v>248</v>
      </c>
      <c r="C242" s="112" t="s">
        <v>249</v>
      </c>
      <c r="D242" s="113">
        <v>42655</v>
      </c>
      <c r="E242" s="46" t="s">
        <v>141</v>
      </c>
      <c r="F242" s="113">
        <v>43753</v>
      </c>
      <c r="G242" s="114">
        <v>250000</v>
      </c>
      <c r="H242" s="114"/>
      <c r="I242" s="114">
        <v>250000</v>
      </c>
      <c r="J242" s="115">
        <v>1.2999999999999999E-2</v>
      </c>
      <c r="K242" s="106"/>
      <c r="M242" s="107">
        <f t="shared" si="7"/>
        <v>4.0535316741125522E-3</v>
      </c>
      <c r="N242" s="108">
        <f t="shared" si="8"/>
        <v>5.2695911763463174E-5</v>
      </c>
    </row>
    <row r="243" spans="1:14" ht="22.5" x14ac:dyDescent="0.2">
      <c r="A243" s="14"/>
      <c r="B243" s="111" t="s">
        <v>250</v>
      </c>
      <c r="C243" s="112" t="s">
        <v>251</v>
      </c>
      <c r="D243" s="113">
        <v>42566</v>
      </c>
      <c r="E243" s="46" t="s">
        <v>136</v>
      </c>
      <c r="F243" s="113">
        <v>44027</v>
      </c>
      <c r="G243" s="114">
        <v>250000</v>
      </c>
      <c r="H243" s="114"/>
      <c r="I243" s="114">
        <v>250000</v>
      </c>
      <c r="J243" s="115">
        <v>1.15E-2</v>
      </c>
      <c r="K243" s="106"/>
      <c r="M243" s="107">
        <f t="shared" si="7"/>
        <v>4.0535316741125522E-3</v>
      </c>
      <c r="N243" s="108">
        <f t="shared" si="8"/>
        <v>4.6615614252294347E-5</v>
      </c>
    </row>
    <row r="244" spans="1:14" ht="22.5" x14ac:dyDescent="0.2">
      <c r="A244" s="14"/>
      <c r="B244" s="111" t="s">
        <v>252</v>
      </c>
      <c r="C244" s="112" t="s">
        <v>253</v>
      </c>
      <c r="D244" s="113">
        <v>43047</v>
      </c>
      <c r="E244" s="46" t="s">
        <v>133</v>
      </c>
      <c r="F244" s="113">
        <v>44873</v>
      </c>
      <c r="G244" s="114">
        <v>250000</v>
      </c>
      <c r="H244" s="114"/>
      <c r="I244" s="114">
        <v>250000</v>
      </c>
      <c r="J244" s="115">
        <v>2.1499999999999998E-2</v>
      </c>
      <c r="K244" s="106"/>
      <c r="M244" s="107">
        <f t="shared" si="7"/>
        <v>4.0535316741125522E-3</v>
      </c>
      <c r="N244" s="108">
        <f t="shared" si="8"/>
        <v>8.7150930993419866E-5</v>
      </c>
    </row>
    <row r="245" spans="1:14" ht="22.5" x14ac:dyDescent="0.2">
      <c r="A245" s="14"/>
      <c r="B245" s="111" t="s">
        <v>254</v>
      </c>
      <c r="C245" s="112" t="s">
        <v>255</v>
      </c>
      <c r="D245" s="113">
        <v>43089</v>
      </c>
      <c r="E245" s="46" t="s">
        <v>256</v>
      </c>
      <c r="F245" s="113">
        <v>44306</v>
      </c>
      <c r="G245" s="114">
        <v>250000</v>
      </c>
      <c r="H245" s="114"/>
      <c r="I245" s="114">
        <v>250000</v>
      </c>
      <c r="J245" s="115">
        <v>0.02</v>
      </c>
      <c r="K245" s="106"/>
      <c r="M245" s="107">
        <f t="shared" si="7"/>
        <v>4.0535316741125522E-3</v>
      </c>
      <c r="N245" s="108">
        <f t="shared" si="8"/>
        <v>8.1070633482251052E-5</v>
      </c>
    </row>
    <row r="246" spans="1:14" x14ac:dyDescent="0.2">
      <c r="A246" s="14"/>
      <c r="B246" s="111" t="s">
        <v>257</v>
      </c>
      <c r="C246" s="112" t="s">
        <v>258</v>
      </c>
      <c r="D246" s="113">
        <v>42748</v>
      </c>
      <c r="E246" s="46" t="s">
        <v>141</v>
      </c>
      <c r="F246" s="113">
        <v>43843</v>
      </c>
      <c r="G246" s="114">
        <v>250000</v>
      </c>
      <c r="H246" s="114"/>
      <c r="I246" s="114">
        <v>250000</v>
      </c>
      <c r="J246" s="115">
        <v>1.6E-2</v>
      </c>
      <c r="K246" s="106"/>
      <c r="M246" s="107">
        <f t="shared" si="7"/>
        <v>4.0535316741125522E-3</v>
      </c>
      <c r="N246" s="108">
        <f t="shared" si="8"/>
        <v>6.4856506785800842E-5</v>
      </c>
    </row>
    <row r="247" spans="1:14" ht="22.5" x14ac:dyDescent="0.2">
      <c r="A247" s="14"/>
      <c r="B247" s="111" t="s">
        <v>259</v>
      </c>
      <c r="C247" s="112" t="s">
        <v>260</v>
      </c>
      <c r="D247" s="113">
        <v>43126</v>
      </c>
      <c r="E247" s="46" t="s">
        <v>261</v>
      </c>
      <c r="F247" s="113">
        <v>44403</v>
      </c>
      <c r="G247" s="114">
        <v>250000</v>
      </c>
      <c r="H247" s="114"/>
      <c r="I247" s="114">
        <v>250000</v>
      </c>
      <c r="J247" s="115">
        <v>2.1999999999999999E-2</v>
      </c>
      <c r="K247" s="106"/>
      <c r="M247" s="107">
        <f t="shared" si="7"/>
        <v>4.0535316741125522E-3</v>
      </c>
      <c r="N247" s="108">
        <f t="shared" si="8"/>
        <v>8.9177696830476137E-5</v>
      </c>
    </row>
    <row r="248" spans="1:14" x14ac:dyDescent="0.2">
      <c r="A248" s="14"/>
      <c r="B248" s="111" t="s">
        <v>262</v>
      </c>
      <c r="C248" s="112" t="s">
        <v>263</v>
      </c>
      <c r="D248" s="113">
        <v>42976</v>
      </c>
      <c r="E248" s="46" t="s">
        <v>133</v>
      </c>
      <c r="F248" s="113">
        <v>44802</v>
      </c>
      <c r="G248" s="114">
        <v>250000</v>
      </c>
      <c r="H248" s="114"/>
      <c r="I248" s="114">
        <v>250000</v>
      </c>
      <c r="J248" s="115">
        <v>1.7999999999999999E-2</v>
      </c>
      <c r="K248" s="106"/>
      <c r="M248" s="107">
        <f t="shared" si="7"/>
        <v>4.0535316741125522E-3</v>
      </c>
      <c r="N248" s="108">
        <f t="shared" si="8"/>
        <v>7.296357013402594E-5</v>
      </c>
    </row>
    <row r="249" spans="1:14" x14ac:dyDescent="0.2">
      <c r="A249" s="14"/>
      <c r="B249" s="111" t="s">
        <v>264</v>
      </c>
      <c r="C249" s="112" t="s">
        <v>265</v>
      </c>
      <c r="D249" s="113">
        <v>42888</v>
      </c>
      <c r="E249" s="46" t="s">
        <v>133</v>
      </c>
      <c r="F249" s="113">
        <v>44714</v>
      </c>
      <c r="G249" s="114">
        <v>250000</v>
      </c>
      <c r="H249" s="114"/>
      <c r="I249" s="114">
        <v>250000</v>
      </c>
      <c r="J249" s="115">
        <v>2.4E-2</v>
      </c>
      <c r="K249" s="106"/>
      <c r="M249" s="107">
        <f t="shared" si="7"/>
        <v>4.0535316741125522E-3</v>
      </c>
      <c r="N249" s="108">
        <f t="shared" si="8"/>
        <v>9.7284760178701249E-5</v>
      </c>
    </row>
    <row r="250" spans="1:14" ht="22.5" x14ac:dyDescent="0.2">
      <c r="A250" s="14"/>
      <c r="B250" s="111" t="s">
        <v>266</v>
      </c>
      <c r="C250" s="112" t="s">
        <v>267</v>
      </c>
      <c r="D250" s="113">
        <v>43063</v>
      </c>
      <c r="E250" s="46" t="s">
        <v>136</v>
      </c>
      <c r="F250" s="113">
        <v>44524</v>
      </c>
      <c r="G250" s="114">
        <v>250000</v>
      </c>
      <c r="H250" s="114"/>
      <c r="I250" s="114">
        <v>250000</v>
      </c>
      <c r="J250" s="115">
        <v>2.1000000000000001E-2</v>
      </c>
      <c r="K250" s="106"/>
      <c r="M250" s="107">
        <f t="shared" ref="M250:M257" si="9">I250/I$264</f>
        <v>4.0535316741125522E-3</v>
      </c>
      <c r="N250" s="108">
        <f t="shared" si="8"/>
        <v>8.5124165156363608E-5</v>
      </c>
    </row>
    <row r="251" spans="1:14" x14ac:dyDescent="0.2">
      <c r="A251" s="14"/>
      <c r="B251" s="111" t="s">
        <v>268</v>
      </c>
      <c r="C251" s="112" t="s">
        <v>269</v>
      </c>
      <c r="D251" s="113">
        <v>42523</v>
      </c>
      <c r="E251" s="46" t="s">
        <v>270</v>
      </c>
      <c r="F251" s="113">
        <v>43923</v>
      </c>
      <c r="G251" s="114">
        <v>250000</v>
      </c>
      <c r="H251" s="83"/>
      <c r="I251" s="114">
        <v>250000</v>
      </c>
      <c r="J251" s="106">
        <v>1.2500000000000001E-2</v>
      </c>
      <c r="K251" s="106"/>
      <c r="M251" s="107">
        <f t="shared" si="9"/>
        <v>4.0535316741125522E-3</v>
      </c>
      <c r="N251" s="108">
        <f t="shared" si="8"/>
        <v>5.0669145926406903E-5</v>
      </c>
    </row>
    <row r="252" spans="1:14" ht="22.5" x14ac:dyDescent="0.2">
      <c r="A252" s="14"/>
      <c r="B252" s="111" t="s">
        <v>271</v>
      </c>
      <c r="C252" s="112" t="s">
        <v>272</v>
      </c>
      <c r="D252" s="113">
        <v>42755</v>
      </c>
      <c r="E252" s="46" t="s">
        <v>261</v>
      </c>
      <c r="F252" s="113">
        <v>43668</v>
      </c>
      <c r="G252" s="114">
        <v>250000</v>
      </c>
      <c r="H252" s="114"/>
      <c r="I252" s="114">
        <v>250000</v>
      </c>
      <c r="J252" s="115">
        <v>1.4500000000000001E-2</v>
      </c>
      <c r="K252" s="106"/>
      <c r="M252" s="107">
        <f t="shared" si="9"/>
        <v>4.0535316741125522E-3</v>
      </c>
      <c r="N252" s="108">
        <f t="shared" si="8"/>
        <v>5.8776209274632008E-5</v>
      </c>
    </row>
    <row r="253" spans="1:14" ht="22.5" x14ac:dyDescent="0.2">
      <c r="A253" s="14"/>
      <c r="B253" s="111" t="s">
        <v>273</v>
      </c>
      <c r="C253" s="112" t="s">
        <v>274</v>
      </c>
      <c r="D253" s="113">
        <v>43020</v>
      </c>
      <c r="E253" s="46" t="s">
        <v>213</v>
      </c>
      <c r="F253" s="113">
        <v>44663</v>
      </c>
      <c r="G253" s="114">
        <v>250000</v>
      </c>
      <c r="H253" s="114"/>
      <c r="I253" s="114">
        <v>250000</v>
      </c>
      <c r="J253" s="115">
        <v>2.0500000000000001E-2</v>
      </c>
      <c r="K253" s="106"/>
      <c r="M253" s="107">
        <f t="shared" si="9"/>
        <v>4.0535316741125522E-3</v>
      </c>
      <c r="N253" s="108">
        <f t="shared" si="8"/>
        <v>8.3097399319307324E-5</v>
      </c>
    </row>
    <row r="254" spans="1:14" ht="22.5" x14ac:dyDescent="0.2">
      <c r="A254" s="14"/>
      <c r="B254" s="111" t="s">
        <v>275</v>
      </c>
      <c r="C254" s="112" t="s">
        <v>276</v>
      </c>
      <c r="D254" s="113">
        <v>42692</v>
      </c>
      <c r="E254" s="46" t="s">
        <v>141</v>
      </c>
      <c r="F254" s="113">
        <v>43787</v>
      </c>
      <c r="G254" s="114">
        <v>250000</v>
      </c>
      <c r="H254" s="114"/>
      <c r="I254" s="114">
        <v>250000</v>
      </c>
      <c r="J254" s="115">
        <v>1.35E-2</v>
      </c>
      <c r="K254" s="106"/>
      <c r="M254" s="107">
        <f t="shared" si="9"/>
        <v>4.0535316741125522E-3</v>
      </c>
      <c r="N254" s="108">
        <f t="shared" si="8"/>
        <v>5.4722677600519452E-5</v>
      </c>
    </row>
    <row r="255" spans="1:14" x14ac:dyDescent="0.2">
      <c r="A255" s="14"/>
      <c r="B255" s="111" t="s">
        <v>277</v>
      </c>
      <c r="C255" s="112" t="s">
        <v>278</v>
      </c>
      <c r="D255" s="113">
        <v>42760</v>
      </c>
      <c r="E255" s="46" t="s">
        <v>141</v>
      </c>
      <c r="F255" s="113">
        <v>43857</v>
      </c>
      <c r="G255" s="114">
        <v>250000</v>
      </c>
      <c r="H255" s="114"/>
      <c r="I255" s="114">
        <v>250000</v>
      </c>
      <c r="J255" s="115">
        <v>1.7000000000000001E-2</v>
      </c>
      <c r="K255" s="106"/>
      <c r="M255" s="107">
        <f t="shared" si="9"/>
        <v>4.0535316741125522E-3</v>
      </c>
      <c r="N255" s="108">
        <f t="shared" si="8"/>
        <v>6.8910038459913398E-5</v>
      </c>
    </row>
    <row r="256" spans="1:14" ht="22.5" x14ac:dyDescent="0.2">
      <c r="A256" s="14"/>
      <c r="B256" s="111" t="s">
        <v>279</v>
      </c>
      <c r="C256" s="112" t="s">
        <v>280</v>
      </c>
      <c r="D256" s="113">
        <v>42756</v>
      </c>
      <c r="E256" s="46" t="s">
        <v>141</v>
      </c>
      <c r="F256" s="113">
        <v>43851</v>
      </c>
      <c r="G256" s="114">
        <v>200000</v>
      </c>
      <c r="H256" s="114"/>
      <c r="I256" s="114">
        <v>200000</v>
      </c>
      <c r="J256" s="115">
        <v>1.7500000000000002E-2</v>
      </c>
      <c r="K256" s="106"/>
      <c r="M256" s="107">
        <f t="shared" si="9"/>
        <v>3.2428253392900422E-3</v>
      </c>
      <c r="N256" s="108">
        <f t="shared" si="8"/>
        <v>5.6749443437575743E-5</v>
      </c>
    </row>
    <row r="257" spans="1:15" x14ac:dyDescent="0.2">
      <c r="A257" s="14"/>
      <c r="B257" s="111" t="s">
        <v>281</v>
      </c>
      <c r="C257" s="112" t="s">
        <v>282</v>
      </c>
      <c r="D257" s="113">
        <v>42632</v>
      </c>
      <c r="E257" s="46" t="s">
        <v>141</v>
      </c>
      <c r="F257" s="113">
        <v>43727</v>
      </c>
      <c r="G257" s="114">
        <v>250000</v>
      </c>
      <c r="H257" s="114"/>
      <c r="I257" s="114">
        <v>250000</v>
      </c>
      <c r="J257" s="115">
        <v>1.0999999999999999E-2</v>
      </c>
      <c r="K257" s="106"/>
      <c r="M257" s="107">
        <f t="shared" si="9"/>
        <v>4.0535316741125522E-3</v>
      </c>
      <c r="N257" s="108">
        <f t="shared" si="8"/>
        <v>4.4588848415238069E-5</v>
      </c>
    </row>
    <row r="258" spans="1:15" ht="12.75" customHeight="1" x14ac:dyDescent="0.2">
      <c r="A258" s="82"/>
      <c r="B258" s="118"/>
      <c r="C258" s="119"/>
      <c r="D258" s="113"/>
      <c r="E258" s="46"/>
      <c r="F258" s="113"/>
      <c r="G258" s="120"/>
      <c r="H258" s="120"/>
      <c r="I258" s="114"/>
      <c r="J258" s="115"/>
      <c r="K258" s="115"/>
      <c r="L258" s="121"/>
      <c r="M258" s="107"/>
      <c r="N258" s="108"/>
    </row>
    <row r="259" spans="1:15" ht="12.75" customHeight="1" x14ac:dyDescent="0.2">
      <c r="A259" s="14" t="s">
        <v>283</v>
      </c>
      <c r="B259" s="118" t="s">
        <v>284</v>
      </c>
      <c r="C259" s="119" t="s">
        <v>285</v>
      </c>
      <c r="D259" s="113">
        <v>43312</v>
      </c>
      <c r="E259" s="46" t="s">
        <v>141</v>
      </c>
      <c r="F259" s="113">
        <v>44408</v>
      </c>
      <c r="G259" s="120">
        <v>1000000</v>
      </c>
      <c r="H259" s="120"/>
      <c r="I259" s="114">
        <v>1000000</v>
      </c>
      <c r="J259" s="115">
        <v>1.2500000000000001E-2</v>
      </c>
      <c r="K259" s="115"/>
      <c r="L259" s="121"/>
      <c r="M259" s="107">
        <f>I259/I$264</f>
        <v>1.6214126696450209E-2</v>
      </c>
      <c r="N259" s="108">
        <f>M259*J259</f>
        <v>2.0267658370562761E-4</v>
      </c>
    </row>
    <row r="260" spans="1:15" ht="12.75" customHeight="1" x14ac:dyDescent="0.2">
      <c r="A260" s="82"/>
      <c r="B260" s="118" t="s">
        <v>284</v>
      </c>
      <c r="C260" s="119" t="s">
        <v>286</v>
      </c>
      <c r="D260" s="113">
        <v>43312</v>
      </c>
      <c r="E260" s="46" t="s">
        <v>287</v>
      </c>
      <c r="F260" s="113">
        <v>43677</v>
      </c>
      <c r="G260" s="120">
        <v>1000000</v>
      </c>
      <c r="H260" s="120"/>
      <c r="I260" s="114">
        <v>1000000</v>
      </c>
      <c r="J260" s="115">
        <v>8.7500000000000008E-3</v>
      </c>
      <c r="K260" s="115"/>
      <c r="L260" s="121"/>
      <c r="M260" s="107">
        <f>I260/I$264</f>
        <v>1.6214126696450209E-2</v>
      </c>
      <c r="N260" s="108">
        <f>M260*J260</f>
        <v>1.4187360859393934E-4</v>
      </c>
    </row>
    <row r="261" spans="1:15" ht="12.75" customHeight="1" x14ac:dyDescent="0.2">
      <c r="A261" s="82"/>
      <c r="B261" s="118" t="s">
        <v>284</v>
      </c>
      <c r="C261" s="119" t="s">
        <v>288</v>
      </c>
      <c r="D261" s="113">
        <v>43312</v>
      </c>
      <c r="E261" s="46" t="s">
        <v>126</v>
      </c>
      <c r="F261" s="113">
        <v>44043</v>
      </c>
      <c r="G261" s="120">
        <v>1000000</v>
      </c>
      <c r="H261" s="120"/>
      <c r="I261" s="114">
        <v>1000000</v>
      </c>
      <c r="J261" s="115">
        <v>1.6250000000000001E-2</v>
      </c>
      <c r="K261" s="115"/>
      <c r="L261" s="121"/>
      <c r="M261" s="107">
        <f>I261/I$264</f>
        <v>1.6214126696450209E-2</v>
      </c>
      <c r="N261" s="108">
        <f>M261*J261</f>
        <v>2.6347955881731588E-4</v>
      </c>
    </row>
    <row r="262" spans="1:15" ht="12" thickBot="1" x14ac:dyDescent="0.25">
      <c r="A262" s="122" t="s">
        <v>289</v>
      </c>
      <c r="B262" s="123"/>
      <c r="C262" s="124"/>
      <c r="D262" s="125"/>
      <c r="E262" s="125"/>
      <c r="F262" s="126"/>
      <c r="G262" s="127"/>
      <c r="H262" s="127"/>
      <c r="I262" s="128">
        <v>-398208.4</v>
      </c>
      <c r="J262" s="129"/>
      <c r="K262" s="121"/>
      <c r="L262" s="121"/>
      <c r="M262" s="107"/>
      <c r="N262" s="107"/>
    </row>
    <row r="263" spans="1:15" x14ac:dyDescent="0.2">
      <c r="A263" s="97"/>
      <c r="B263" s="72"/>
      <c r="C263" s="72"/>
      <c r="D263" s="130"/>
      <c r="E263" s="130"/>
      <c r="F263" s="131"/>
      <c r="G263" s="131">
        <f>SUM(G186:G262)</f>
        <v>20950000</v>
      </c>
      <c r="H263" s="131"/>
      <c r="I263" s="132"/>
      <c r="J263" s="120"/>
      <c r="K263" s="120"/>
    </row>
    <row r="264" spans="1:15" ht="12" thickBot="1" x14ac:dyDescent="0.25">
      <c r="A264" s="14"/>
      <c r="D264" s="133"/>
      <c r="E264" s="133"/>
      <c r="F264" s="134"/>
      <c r="G264" s="31" t="s">
        <v>290</v>
      </c>
      <c r="H264" s="31"/>
      <c r="I264" s="135">
        <f>SUM(I173:I262)</f>
        <v>61674613.669999994</v>
      </c>
      <c r="J264" s="136"/>
      <c r="K264" s="120"/>
      <c r="M264" s="137"/>
    </row>
    <row r="265" spans="1:15" ht="12" thickTop="1" x14ac:dyDescent="0.2">
      <c r="A265" s="14"/>
      <c r="D265" s="133"/>
      <c r="E265" s="133"/>
      <c r="F265" s="134"/>
      <c r="H265" s="31"/>
      <c r="I265" s="25"/>
      <c r="J265" s="138"/>
      <c r="K265" s="138"/>
      <c r="O265" s="137"/>
    </row>
    <row r="266" spans="1:15" x14ac:dyDescent="0.2">
      <c r="A266" s="14"/>
      <c r="B266" s="31"/>
      <c r="C266" s="31"/>
      <c r="D266" s="133"/>
      <c r="E266" s="133"/>
      <c r="F266" s="138"/>
      <c r="G266" s="139" t="s">
        <v>291</v>
      </c>
      <c r="H266" s="139"/>
      <c r="I266" s="28"/>
      <c r="J266" s="140">
        <f>SUM(N173:N262)</f>
        <v>1.6587726764278585E-2</v>
      </c>
      <c r="K266" s="141"/>
      <c r="L266" s="141"/>
    </row>
    <row r="267" spans="1:15" x14ac:dyDescent="0.2">
      <c r="A267" s="14"/>
      <c r="B267" s="31"/>
      <c r="C267" s="31"/>
      <c r="D267" s="133"/>
      <c r="E267" s="133"/>
      <c r="F267" s="138"/>
      <c r="G267" s="139"/>
      <c r="H267" s="139"/>
      <c r="I267" s="28"/>
      <c r="J267" s="140"/>
      <c r="K267" s="141"/>
      <c r="L267" s="141"/>
    </row>
    <row r="268" spans="1:15" x14ac:dyDescent="0.2">
      <c r="A268" s="14"/>
      <c r="B268" s="31"/>
      <c r="C268" s="31"/>
      <c r="D268" s="133"/>
      <c r="E268" s="133"/>
      <c r="F268" s="138"/>
      <c r="G268" s="139"/>
      <c r="H268" s="139"/>
      <c r="I268" s="28"/>
      <c r="J268" s="140"/>
      <c r="K268" s="141"/>
      <c r="L268" s="141"/>
    </row>
    <row r="269" spans="1:15" x14ac:dyDescent="0.2">
      <c r="A269" s="14"/>
      <c r="B269" s="31"/>
      <c r="C269" s="31"/>
      <c r="D269" s="133"/>
      <c r="E269" s="133"/>
      <c r="F269" s="138"/>
      <c r="G269" s="139"/>
      <c r="H269" s="139"/>
      <c r="I269" s="28"/>
      <c r="J269" s="140"/>
      <c r="K269" s="141"/>
      <c r="L269" s="141"/>
    </row>
    <row r="270" spans="1:15" x14ac:dyDescent="0.2">
      <c r="A270" s="14"/>
      <c r="B270" s="31"/>
      <c r="C270" s="31"/>
      <c r="D270" s="133"/>
      <c r="E270" s="133"/>
      <c r="F270" s="138"/>
      <c r="G270" s="139"/>
      <c r="H270" s="139"/>
      <c r="I270" s="28"/>
      <c r="J270" s="140"/>
      <c r="K270" s="141"/>
      <c r="L270" s="141"/>
    </row>
    <row r="271" spans="1:15" x14ac:dyDescent="0.2">
      <c r="A271" s="14"/>
      <c r="B271" s="31"/>
      <c r="C271" s="31"/>
      <c r="D271" s="133"/>
      <c r="E271" s="133"/>
      <c r="F271" s="138"/>
      <c r="G271" s="139"/>
      <c r="H271" s="139"/>
      <c r="I271" s="28"/>
      <c r="J271" s="140"/>
      <c r="K271" s="141"/>
      <c r="L271" s="141"/>
    </row>
    <row r="272" spans="1:15" x14ac:dyDescent="0.2">
      <c r="A272" s="14"/>
      <c r="B272" s="31"/>
      <c r="C272" s="31"/>
      <c r="D272" s="133"/>
      <c r="E272" s="133"/>
      <c r="F272" s="138"/>
      <c r="G272" s="139"/>
      <c r="H272" s="139"/>
      <c r="I272" s="28"/>
      <c r="J272" s="140"/>
      <c r="K272" s="141"/>
      <c r="L272" s="141"/>
    </row>
    <row r="273" spans="1:12" x14ac:dyDescent="0.2">
      <c r="A273" s="14"/>
      <c r="B273" s="31"/>
      <c r="C273" s="31"/>
      <c r="D273" s="133"/>
      <c r="E273" s="133"/>
      <c r="F273" s="138"/>
      <c r="G273" s="139"/>
      <c r="H273" s="139"/>
      <c r="I273" s="28"/>
      <c r="J273" s="140"/>
      <c r="K273" s="141"/>
      <c r="L273" s="141"/>
    </row>
    <row r="274" spans="1:12" x14ac:dyDescent="0.2">
      <c r="A274" s="14"/>
      <c r="B274" s="31"/>
      <c r="C274" s="31"/>
      <c r="D274" s="133"/>
      <c r="E274" s="133"/>
      <c r="F274" s="138"/>
      <c r="G274" s="139"/>
      <c r="H274" s="139"/>
      <c r="I274" s="28"/>
      <c r="J274" s="140"/>
      <c r="K274" s="141"/>
      <c r="L274" s="141"/>
    </row>
    <row r="275" spans="1:12" x14ac:dyDescent="0.2">
      <c r="A275" s="14"/>
      <c r="B275" s="31"/>
      <c r="C275" s="31"/>
      <c r="D275" s="133"/>
      <c r="E275" s="133"/>
      <c r="F275" s="138"/>
      <c r="G275" s="139"/>
      <c r="H275" s="139"/>
      <c r="I275" s="28"/>
      <c r="J275" s="140"/>
      <c r="K275" s="141"/>
      <c r="L275" s="141"/>
    </row>
    <row r="276" spans="1:12" x14ac:dyDescent="0.2">
      <c r="A276" s="14"/>
      <c r="B276" s="31"/>
      <c r="C276" s="31"/>
      <c r="D276" s="133"/>
      <c r="E276" s="133"/>
      <c r="F276" s="138"/>
      <c r="G276" s="139"/>
      <c r="H276" s="139"/>
      <c r="I276" s="28"/>
      <c r="J276" s="140"/>
      <c r="K276" s="141"/>
      <c r="L276" s="141"/>
    </row>
    <row r="277" spans="1:12" x14ac:dyDescent="0.2">
      <c r="A277" s="14"/>
      <c r="B277" s="31"/>
      <c r="C277" s="31"/>
      <c r="D277" s="133"/>
      <c r="E277" s="133"/>
      <c r="F277" s="138"/>
      <c r="G277" s="139"/>
      <c r="H277" s="139"/>
      <c r="I277" s="28"/>
      <c r="J277" s="140"/>
      <c r="K277" s="141"/>
      <c r="L277" s="141"/>
    </row>
    <row r="278" spans="1:12" x14ac:dyDescent="0.2">
      <c r="A278" s="14"/>
      <c r="B278" s="31"/>
      <c r="C278" s="31"/>
      <c r="D278" s="133"/>
      <c r="E278" s="133"/>
      <c r="F278" s="138"/>
      <c r="G278" s="139"/>
      <c r="H278" s="139"/>
      <c r="I278" s="28"/>
      <c r="J278" s="140"/>
      <c r="K278" s="141"/>
      <c r="L278" s="141"/>
    </row>
    <row r="279" spans="1:12" x14ac:dyDescent="0.2">
      <c r="A279" s="14"/>
      <c r="B279" s="31"/>
      <c r="C279" s="31"/>
      <c r="D279" s="133"/>
      <c r="E279" s="133"/>
      <c r="F279" s="138"/>
      <c r="G279" s="139"/>
      <c r="H279" s="139"/>
      <c r="I279" s="28"/>
      <c r="J279" s="140"/>
      <c r="K279" s="141"/>
      <c r="L279" s="141"/>
    </row>
    <row r="280" spans="1:12" x14ac:dyDescent="0.2">
      <c r="A280" s="14"/>
      <c r="B280" s="31"/>
      <c r="C280" s="31"/>
      <c r="D280" s="133"/>
      <c r="E280" s="133"/>
      <c r="F280" s="138"/>
      <c r="G280" s="139"/>
      <c r="H280" s="139"/>
      <c r="I280" s="142"/>
      <c r="J280" s="141"/>
      <c r="K280" s="141"/>
      <c r="L280" s="141"/>
    </row>
    <row r="281" spans="1:12" x14ac:dyDescent="0.2">
      <c r="A281" s="14"/>
      <c r="B281" s="31"/>
      <c r="C281" s="31"/>
      <c r="D281" s="133"/>
      <c r="E281" s="133"/>
      <c r="F281" s="138"/>
      <c r="G281" s="139"/>
      <c r="H281" s="134"/>
      <c r="I281" s="134"/>
      <c r="J281" s="134"/>
      <c r="K281" s="134"/>
      <c r="L281" s="100"/>
    </row>
    <row r="282" spans="1:12" x14ac:dyDescent="0.2"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</row>
    <row r="283" spans="1:12" x14ac:dyDescent="0.2"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</row>
    <row r="284" spans="1:12" x14ac:dyDescent="0.2"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</row>
    <row r="285" spans="1:12" x14ac:dyDescent="0.2"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</row>
    <row r="286" spans="1:12" x14ac:dyDescent="0.2"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</row>
    <row r="287" spans="1:12" x14ac:dyDescent="0.2"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</row>
    <row r="288" spans="1:12" x14ac:dyDescent="0.2"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</row>
    <row r="289" spans="2:12" x14ac:dyDescent="0.2"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</row>
    <row r="290" spans="2:12" x14ac:dyDescent="0.2"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</row>
    <row r="291" spans="2:12" x14ac:dyDescent="0.2"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</row>
    <row r="292" spans="2:12" x14ac:dyDescent="0.2"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</row>
    <row r="293" spans="2:12" x14ac:dyDescent="0.2"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</row>
    <row r="294" spans="2:12" x14ac:dyDescent="0.2"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2" x14ac:dyDescent="0.2"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2" x14ac:dyDescent="0.2"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</row>
    <row r="297" spans="2:12" x14ac:dyDescent="0.2"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</row>
    <row r="298" spans="2:12" x14ac:dyDescent="0.2"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</row>
    <row r="299" spans="2:12" x14ac:dyDescent="0.2"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</row>
    <row r="300" spans="2:12" x14ac:dyDescent="0.2"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</row>
    <row r="301" spans="2:12" x14ac:dyDescent="0.2"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</row>
    <row r="302" spans="2:12" x14ac:dyDescent="0.2"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</row>
    <row r="303" spans="2:12" x14ac:dyDescent="0.2"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</row>
    <row r="304" spans="2:12" x14ac:dyDescent="0.2"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</row>
    <row r="305" spans="1:12" x14ac:dyDescent="0.2"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</row>
    <row r="306" spans="1:12" x14ac:dyDescent="0.2"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</row>
    <row r="307" spans="1:12" x14ac:dyDescent="0.2"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</row>
    <row r="308" spans="1:12" x14ac:dyDescent="0.2"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</row>
    <row r="309" spans="1:12" x14ac:dyDescent="0.2"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</row>
    <row r="310" spans="1:12" x14ac:dyDescent="0.2"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</row>
    <row r="311" spans="1:12" x14ac:dyDescent="0.2"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</row>
    <row r="312" spans="1:12" x14ac:dyDescent="0.2"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</row>
    <row r="313" spans="1:12" x14ac:dyDescent="0.2"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</row>
    <row r="314" spans="1:12" x14ac:dyDescent="0.2"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</row>
    <row r="315" spans="1:12" x14ac:dyDescent="0.2"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</row>
    <row r="316" spans="1:12" x14ac:dyDescent="0.2"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</row>
    <row r="317" spans="1:12" x14ac:dyDescent="0.2"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</row>
    <row r="318" spans="1:12" x14ac:dyDescent="0.2"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</row>
    <row r="319" spans="1:12" x14ac:dyDescent="0.2"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</row>
    <row r="320" spans="1:12" x14ac:dyDescent="0.2">
      <c r="A320" s="143" t="s">
        <v>292</v>
      </c>
      <c r="B320" s="97"/>
      <c r="C320" s="97"/>
      <c r="D320" s="43"/>
      <c r="E320" s="43"/>
      <c r="F320" s="138"/>
      <c r="G320" s="121"/>
      <c r="H320" s="43"/>
      <c r="I320" s="43"/>
      <c r="J320" s="43"/>
      <c r="K320" s="43"/>
      <c r="L320" s="43"/>
    </row>
    <row r="321" spans="1:12" x14ac:dyDescent="0.2">
      <c r="A321" s="14" t="s">
        <v>293</v>
      </c>
      <c r="D321" s="97"/>
      <c r="E321" s="97"/>
      <c r="F321" s="138"/>
      <c r="G321" s="121"/>
      <c r="H321" s="43"/>
      <c r="I321" s="43"/>
      <c r="J321" s="43"/>
      <c r="K321" s="43"/>
      <c r="L321" s="43"/>
    </row>
    <row r="322" spans="1:12" x14ac:dyDescent="0.2">
      <c r="A322" s="14" t="s">
        <v>294</v>
      </c>
      <c r="D322" s="97"/>
      <c r="E322" s="97"/>
      <c r="G322" s="144"/>
    </row>
    <row r="323" spans="1:12" x14ac:dyDescent="0.2">
      <c r="A323" s="139" t="s">
        <v>295</v>
      </c>
      <c r="D323" s="97"/>
      <c r="E323" s="97"/>
      <c r="G323" s="144"/>
    </row>
    <row r="324" spans="1:12" x14ac:dyDescent="0.2">
      <c r="A324" s="139"/>
      <c r="D324" s="97"/>
      <c r="E324" s="97"/>
      <c r="G324" s="144"/>
    </row>
    <row r="325" spans="1:12" x14ac:dyDescent="0.2">
      <c r="A325" s="139"/>
      <c r="D325" s="97"/>
      <c r="E325" s="97"/>
      <c r="G325" s="144"/>
    </row>
    <row r="326" spans="1:12" x14ac:dyDescent="0.2">
      <c r="A326" s="139"/>
      <c r="B326" s="3" t="s">
        <v>296</v>
      </c>
      <c r="D326" s="97"/>
      <c r="E326" s="97"/>
      <c r="G326" s="144"/>
    </row>
    <row r="327" spans="1:12" x14ac:dyDescent="0.2">
      <c r="A327" s="139"/>
      <c r="B327" s="3" t="s">
        <v>297</v>
      </c>
      <c r="F327" s="134"/>
    </row>
    <row r="328" spans="1:12" x14ac:dyDescent="0.2">
      <c r="A328" s="14"/>
      <c r="F328" s="134"/>
    </row>
    <row r="329" spans="1:12" x14ac:dyDescent="0.2">
      <c r="A329" s="14"/>
      <c r="B329" s="14" t="s">
        <v>298</v>
      </c>
      <c r="C329" s="14"/>
    </row>
    <row r="330" spans="1:12" x14ac:dyDescent="0.2">
      <c r="A330" s="14"/>
      <c r="B330" s="14" t="s">
        <v>299</v>
      </c>
      <c r="C330" s="14"/>
    </row>
    <row r="331" spans="1:12" x14ac:dyDescent="0.2">
      <c r="A331" s="14"/>
      <c r="B331" s="14" t="s">
        <v>300</v>
      </c>
      <c r="C331" s="14"/>
    </row>
    <row r="332" spans="1:12" x14ac:dyDescent="0.2">
      <c r="A332" s="14"/>
    </row>
    <row r="333" spans="1:12" x14ac:dyDescent="0.2">
      <c r="A333" s="14"/>
    </row>
    <row r="334" spans="1:12" x14ac:dyDescent="0.2">
      <c r="A334" s="14"/>
      <c r="F334" s="3" t="s">
        <v>301</v>
      </c>
    </row>
    <row r="335" spans="1:12" x14ac:dyDescent="0.2">
      <c r="A335" s="14"/>
      <c r="D335" s="97"/>
      <c r="E335" s="97"/>
    </row>
    <row r="336" spans="1:12" x14ac:dyDescent="0.2">
      <c r="A336" s="14"/>
      <c r="D336" s="97"/>
      <c r="E336" s="97"/>
    </row>
    <row r="337" spans="1:12" ht="12" thickBot="1" x14ac:dyDescent="0.25">
      <c r="A337" s="14"/>
      <c r="D337" s="97"/>
      <c r="E337" s="97"/>
      <c r="J337" s="97"/>
      <c r="K337" s="97"/>
      <c r="L337" s="97"/>
    </row>
    <row r="338" spans="1:12" x14ac:dyDescent="0.2">
      <c r="B338" s="97"/>
      <c r="C338" s="97"/>
      <c r="D338" s="97"/>
      <c r="E338" s="97"/>
      <c r="F338" s="145" t="s">
        <v>302</v>
      </c>
      <c r="G338" s="145"/>
      <c r="H338" s="145"/>
      <c r="I338" s="145" t="s">
        <v>303</v>
      </c>
      <c r="J338" s="97"/>
      <c r="K338" s="97"/>
      <c r="L338" s="97"/>
    </row>
  </sheetData>
  <mergeCells count="9">
    <mergeCell ref="A166:J166"/>
    <mergeCell ref="A167:J167"/>
    <mergeCell ref="A168:J168"/>
    <mergeCell ref="A1:I1"/>
    <mergeCell ref="A2:I2"/>
    <mergeCell ref="A3:I3"/>
    <mergeCell ref="A90:I90"/>
    <mergeCell ref="A91:I91"/>
    <mergeCell ref="A92:I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2018-10-09T00:57:50Z</dcterms:created>
  <dcterms:modified xsi:type="dcterms:W3CDTF">2018-10-09T00:58:49Z</dcterms:modified>
</cp:coreProperties>
</file>