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7" i="1" l="1"/>
  <c r="I266" i="1"/>
  <c r="N122" i="1" s="1"/>
  <c r="G183" i="1"/>
  <c r="I179" i="1"/>
  <c r="G179" i="1" s="1"/>
  <c r="I177" i="1"/>
  <c r="G177" i="1"/>
  <c r="C143" i="1"/>
  <c r="D142" i="1"/>
  <c r="C142" i="1"/>
  <c r="B142" i="1"/>
  <c r="B143" i="1" s="1"/>
  <c r="G141" i="1"/>
  <c r="F141" i="1"/>
  <c r="E141" i="1"/>
  <c r="E140" i="1"/>
  <c r="F140" i="1" s="1"/>
  <c r="E139" i="1"/>
  <c r="F139" i="1" s="1"/>
  <c r="G139" i="1" s="1"/>
  <c r="G138" i="1"/>
  <c r="F138" i="1"/>
  <c r="E138" i="1"/>
  <c r="E137" i="1"/>
  <c r="F137" i="1" s="1"/>
  <c r="E136" i="1"/>
  <c r="F136" i="1" s="1"/>
  <c r="F135" i="1"/>
  <c r="G135" i="1" s="1"/>
  <c r="E135" i="1"/>
  <c r="F134" i="1"/>
  <c r="E134" i="1"/>
  <c r="E133" i="1"/>
  <c r="F133" i="1" s="1"/>
  <c r="G133" i="1" s="1"/>
  <c r="F132" i="1"/>
  <c r="G132" i="1" s="1"/>
  <c r="E132" i="1"/>
  <c r="E131" i="1"/>
  <c r="F131" i="1" s="1"/>
  <c r="G131" i="1" s="1"/>
  <c r="E130" i="1"/>
  <c r="M106" i="1" s="1"/>
  <c r="G129" i="1"/>
  <c r="F129" i="1"/>
  <c r="E129" i="1"/>
  <c r="E128" i="1"/>
  <c r="F128" i="1" s="1"/>
  <c r="G128" i="1" s="1"/>
  <c r="E127" i="1"/>
  <c r="F127" i="1" s="1"/>
  <c r="G127" i="1" s="1"/>
  <c r="F126" i="1"/>
  <c r="E126" i="1"/>
  <c r="E125" i="1"/>
  <c r="F125" i="1" s="1"/>
  <c r="G125" i="1" s="1"/>
  <c r="E124" i="1"/>
  <c r="F124" i="1" s="1"/>
  <c r="G124" i="1" s="1"/>
  <c r="E123" i="1"/>
  <c r="F123" i="1" s="1"/>
  <c r="G123" i="1" s="1"/>
  <c r="G122" i="1"/>
  <c r="F122" i="1"/>
  <c r="E122" i="1"/>
  <c r="E121" i="1"/>
  <c r="F121" i="1" s="1"/>
  <c r="G121" i="1" s="1"/>
  <c r="E120" i="1"/>
  <c r="F120" i="1" s="1"/>
  <c r="G120" i="1" s="1"/>
  <c r="N119" i="1"/>
  <c r="F119" i="1"/>
  <c r="G119" i="1" s="1"/>
  <c r="E119" i="1"/>
  <c r="G118" i="1"/>
  <c r="F118" i="1"/>
  <c r="E118" i="1"/>
  <c r="E117" i="1"/>
  <c r="F117" i="1" s="1"/>
  <c r="G117" i="1" s="1"/>
  <c r="E116" i="1"/>
  <c r="F116" i="1" s="1"/>
  <c r="G116" i="1" s="1"/>
  <c r="E115" i="1"/>
  <c r="F115" i="1" s="1"/>
  <c r="G115" i="1" s="1"/>
  <c r="E114" i="1"/>
  <c r="F114" i="1" s="1"/>
  <c r="G114" i="1" s="1"/>
  <c r="E113" i="1"/>
  <c r="F113" i="1" s="1"/>
  <c r="E112" i="1"/>
  <c r="F112" i="1" s="1"/>
  <c r="G112" i="1" s="1"/>
  <c r="E111" i="1"/>
  <c r="F111" i="1" s="1"/>
  <c r="G111" i="1" s="1"/>
  <c r="F110" i="1"/>
  <c r="G110" i="1" s="1"/>
  <c r="E110" i="1"/>
  <c r="E109" i="1"/>
  <c r="E142" i="1" s="1"/>
  <c r="M107" i="1"/>
  <c r="D107" i="1"/>
  <c r="D143" i="1" s="1"/>
  <c r="C107" i="1"/>
  <c r="B107" i="1"/>
  <c r="E106" i="1"/>
  <c r="F106" i="1" s="1"/>
  <c r="G106" i="1" s="1"/>
  <c r="M105" i="1"/>
  <c r="E105" i="1"/>
  <c r="F105" i="1" s="1"/>
  <c r="M104" i="1"/>
  <c r="E104" i="1"/>
  <c r="F104" i="1" s="1"/>
  <c r="G104" i="1" s="1"/>
  <c r="M103" i="1"/>
  <c r="F103" i="1"/>
  <c r="G103" i="1" s="1"/>
  <c r="E103" i="1"/>
  <c r="M102" i="1" s="1"/>
  <c r="E102" i="1"/>
  <c r="E107" i="1" s="1"/>
  <c r="M101" i="1"/>
  <c r="E100" i="1"/>
  <c r="F100" i="1" s="1"/>
  <c r="B34" i="1"/>
  <c r="B12" i="1" s="1"/>
  <c r="H12" i="1" s="1"/>
  <c r="I16" i="1"/>
  <c r="G16" i="1"/>
  <c r="F16" i="1"/>
  <c r="I185" i="1" s="1"/>
  <c r="E16" i="1"/>
  <c r="I181" i="1" s="1"/>
  <c r="D16" i="1"/>
  <c r="H15" i="1"/>
  <c r="H14" i="1"/>
  <c r="H13" i="1"/>
  <c r="B13" i="1"/>
  <c r="B11" i="1"/>
  <c r="H11" i="1" s="1"/>
  <c r="H16" i="1" s="1"/>
  <c r="H10" i="1"/>
  <c r="H9" i="1"/>
  <c r="H8" i="1"/>
  <c r="N121" i="1" l="1"/>
  <c r="G185" i="1"/>
  <c r="E143" i="1"/>
  <c r="E145" i="1" s="1"/>
  <c r="M108" i="1" s="1"/>
  <c r="G100" i="1"/>
  <c r="N120" i="1"/>
  <c r="G181" i="1"/>
  <c r="F102" i="1"/>
  <c r="F130" i="1"/>
  <c r="G130" i="1" s="1"/>
  <c r="B16" i="1"/>
  <c r="I175" i="1" s="1"/>
  <c r="F109" i="1"/>
  <c r="M109" i="1" l="1"/>
  <c r="F142" i="1"/>
  <c r="G142" i="1" s="1"/>
  <c r="G109" i="1"/>
  <c r="G175" i="1"/>
  <c r="I268" i="1"/>
  <c r="L175" i="1" s="1"/>
  <c r="M175" i="1" s="1"/>
  <c r="N118" i="1"/>
  <c r="G102" i="1"/>
  <c r="F107" i="1"/>
  <c r="N123" i="1" l="1"/>
  <c r="N105" i="1"/>
  <c r="L105" i="1" s="1"/>
  <c r="N101" i="1"/>
  <c r="N102" i="1"/>
  <c r="L102" i="1" s="1"/>
  <c r="N103" i="1"/>
  <c r="L103" i="1" s="1"/>
  <c r="N107" i="1"/>
  <c r="L107" i="1" s="1"/>
  <c r="N104" i="1"/>
  <c r="L104" i="1" s="1"/>
  <c r="N106" i="1"/>
  <c r="L106" i="1" s="1"/>
  <c r="L264" i="1"/>
  <c r="M264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234" i="1"/>
  <c r="M234" i="1" s="1"/>
  <c r="L202" i="1"/>
  <c r="M202" i="1" s="1"/>
  <c r="L190" i="1"/>
  <c r="M190" i="1" s="1"/>
  <c r="L257" i="1"/>
  <c r="M257" i="1" s="1"/>
  <c r="L237" i="1"/>
  <c r="M237" i="1" s="1"/>
  <c r="L225" i="1"/>
  <c r="M225" i="1" s="1"/>
  <c r="L213" i="1"/>
  <c r="M213" i="1" s="1"/>
  <c r="L197" i="1"/>
  <c r="M197" i="1" s="1"/>
  <c r="L263" i="1"/>
  <c r="M263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198" i="1"/>
  <c r="M198" i="1" s="1"/>
  <c r="L194" i="1"/>
  <c r="M194" i="1" s="1"/>
  <c r="L262" i="1"/>
  <c r="M262" i="1" s="1"/>
  <c r="L249" i="1"/>
  <c r="M249" i="1" s="1"/>
  <c r="L241" i="1"/>
  <c r="M241" i="1" s="1"/>
  <c r="L229" i="1"/>
  <c r="M229" i="1" s="1"/>
  <c r="L217" i="1"/>
  <c r="M217" i="1" s="1"/>
  <c r="L205" i="1"/>
  <c r="M205" i="1" s="1"/>
  <c r="L189" i="1"/>
  <c r="M189" i="1" s="1"/>
  <c r="L266" i="1"/>
  <c r="M266" i="1" s="1"/>
  <c r="L265" i="1"/>
  <c r="M265" i="1" s="1"/>
  <c r="L261" i="1"/>
  <c r="M261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183" i="1"/>
  <c r="M183" i="1" s="1"/>
  <c r="L253" i="1"/>
  <c r="M253" i="1" s="1"/>
  <c r="L245" i="1"/>
  <c r="M245" i="1" s="1"/>
  <c r="L233" i="1"/>
  <c r="M233" i="1" s="1"/>
  <c r="L221" i="1"/>
  <c r="M221" i="1" s="1"/>
  <c r="L209" i="1"/>
  <c r="M209" i="1" s="1"/>
  <c r="L201" i="1"/>
  <c r="M201" i="1" s="1"/>
  <c r="L193" i="1"/>
  <c r="M193" i="1" s="1"/>
  <c r="L179" i="1"/>
  <c r="M179" i="1" s="1"/>
  <c r="L185" i="1"/>
  <c r="M185" i="1" s="1"/>
  <c r="L181" i="1"/>
  <c r="M181" i="1" s="1"/>
  <c r="L177" i="1"/>
  <c r="M177" i="1" s="1"/>
  <c r="J270" i="1" s="1"/>
  <c r="G107" i="1"/>
  <c r="F143" i="1"/>
  <c r="G143" i="1" s="1"/>
  <c r="N108" i="1"/>
  <c r="L108" i="1" s="1"/>
  <c r="N109" i="1" l="1"/>
  <c r="L101" i="1"/>
  <c r="O122" i="1"/>
  <c r="L122" i="1" s="1"/>
  <c r="O119" i="1"/>
  <c r="L119" i="1" s="1"/>
  <c r="O121" i="1"/>
  <c r="L121" i="1" s="1"/>
  <c r="O120" i="1"/>
  <c r="L120" i="1" s="1"/>
  <c r="O118" i="1"/>
  <c r="L118" i="1" s="1"/>
</calcChain>
</file>

<file path=xl/sharedStrings.xml><?xml version="1.0" encoding="utf-8"?>
<sst xmlns="http://schemas.openxmlformats.org/spreadsheetml/2006/main" count="434" uniqueCount="308">
  <si>
    <t>CITY OF RANCHO PALOS VERDES</t>
  </si>
  <si>
    <t>MONTHLY TREASURER'S REPORT</t>
  </si>
  <si>
    <t>SEPTEMBER 2018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</si>
  <si>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</si>
  <si>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</si>
  <si>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</si>
  <si>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</si>
  <si>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</si>
  <si>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</si>
  <si>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</si>
  <si>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</si>
  <si>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</si>
  <si>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</si>
  <si>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</si>
  <si>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</si>
  <si>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</si>
  <si>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</si>
  <si>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</si>
  <si>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</si>
  <si>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</si>
  <si>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</si>
  <si>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</si>
  <si>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</si>
  <si>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</si>
  <si>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</si>
  <si>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</si>
  <si>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</si>
  <si>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</si>
  <si>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</si>
  <si>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</si>
  <si>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</si>
  <si>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</si>
  <si>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</si>
  <si>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</si>
  <si>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</si>
  <si>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</si>
  <si>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</si>
  <si>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</si>
  <si>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</si>
  <si>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</si>
  <si>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returned item,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</si>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</sst>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7" fillId="0" borderId="5" xfId="1" applyNumberFormat="1" applyFont="1" applyBorder="1"/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/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43" fontId="3" fillId="0" borderId="0" xfId="0" applyNumberFormat="1" applyFont="1" applyFill="1" applyBorder="1"/>
    <xf numFmtId="39" fontId="7" fillId="2" borderId="7" xfId="0" applyNumberFormat="1" applyFont="1" applyFill="1" applyBorder="1"/>
    <xf numFmtId="43" fontId="3" fillId="0" borderId="0" xfId="2" applyNumberFormat="1" applyFont="1" applyBorder="1"/>
    <xf numFmtId="39" fontId="7" fillId="2" borderId="8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SEPTEMBER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0C-433C-B77A-6C48AC01ECB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0C-433C-B77A-6C48AC01ECB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0C-433C-B77A-6C48AC01EC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0C-433C-B77A-6C48AC01ECB8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B0C-433C-B77A-6C48AC01EC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B0C-433C-B77A-6C48AC01ECB8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B0C-433C-B77A-6C48AC01ECB8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B0C-433C-B77A-6C48AC01ECB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'[1]9-18'!$L$101:$L$108</c:f>
              <c:strCache>
                <c:ptCount val="8"/>
                <c:pt idx="0">
                  <c:v>GENERAL FUND 25%</c:v>
                </c:pt>
                <c:pt idx="1">
                  <c:v>CIP 42%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6">
                  <c:v>WATER QUALITY FLOOD PROTECTION 0%</c:v>
                </c:pt>
                <c:pt idx="7">
                  <c:v>OTHER RESTRICTED FUNDS 20%</c:v>
                </c:pt>
              </c:strCache>
            </c:strRef>
          </c:cat>
          <c:val>
            <c:numRef>
              <c:f>'[1]9-18'!$M$101:$M$108</c:f>
              <c:numCache>
                <c:formatCode>_(* #,##0.00_);_(* \(#,##0.00\);_(* "-"??_);_(@_)</c:formatCode>
                <c:ptCount val="8"/>
                <c:pt idx="0">
                  <c:v>15410915.680000002</c:v>
                </c:pt>
                <c:pt idx="1">
                  <c:v>25549181.399999999</c:v>
                </c:pt>
                <c:pt idx="2">
                  <c:v>2585282.35</c:v>
                </c:pt>
                <c:pt idx="3">
                  <c:v>2054658.9900000002</c:v>
                </c:pt>
                <c:pt idx="4">
                  <c:v>1041689.78</c:v>
                </c:pt>
                <c:pt idx="5">
                  <c:v>1843577.4399999997</c:v>
                </c:pt>
                <c:pt idx="6">
                  <c:v>6810.609999999986</c:v>
                </c:pt>
                <c:pt idx="7">
                  <c:v>12006828.110000001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BB0C-433C-B77A-6C48AC01E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64950952574412"/>
          <c:y val="0.34647302904564314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SEPTEMBER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7630621551922E-2"/>
          <c:y val="0.18085276305442363"/>
          <c:w val="0.57482565508040773"/>
          <c:h val="0.7244163934761073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61-4A47-BCD1-13B1E85F27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61-4A47-BCD1-13B1E85F27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61-4A47-BCD1-13B1E85F27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61-4A47-BCD1-13B1E85F27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61-4A47-BCD1-13B1E85F2775}"/>
              </c:ext>
            </c:extLst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861-4A47-BCD1-13B1E85F277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861-4A47-BCD1-13B1E85F277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'[1]9-18'!$L$118:$L$122</c:f>
              <c:strCache>
                <c:ptCount val="5"/>
                <c:pt idx="0">
                  <c:v>Bank of the West 12%</c:v>
                </c:pt>
                <c:pt idx="1">
                  <c:v>Malaga Bank - MMDA 0%</c:v>
                </c:pt>
                <c:pt idx="2">
                  <c:v>State of California - LAIF 44%</c:v>
                </c:pt>
                <c:pt idx="3">
                  <c:v>Malaga Bank - CD 7%</c:v>
                </c:pt>
                <c:pt idx="4">
                  <c:v>Vining Sparks/Bank of New York - CD 38%</c:v>
                </c:pt>
              </c:strCache>
            </c:strRef>
          </c:cat>
          <c:val>
            <c:numRef>
              <c:f>'[1]9-18'!$N$118:$N$122</c:f>
              <c:numCache>
                <c:formatCode>_("$"* #,##0_);_("$"* \(#,##0\);_("$"* "-"_);_(@_)</c:formatCode>
                <c:ptCount val="5"/>
                <c:pt idx="0">
                  <c:v>7130548.2499999981</c:v>
                </c:pt>
                <c:pt idx="1">
                  <c:v>0</c:v>
                </c:pt>
                <c:pt idx="2">
                  <c:v>26449001.909999996</c:v>
                </c:pt>
                <c:pt idx="3" formatCode="_(* #,##0_);_(* \(#,##0\);_(* &quot;-&quot;??_);_(@_)">
                  <c:v>4104565.17</c:v>
                </c:pt>
                <c:pt idx="4" formatCode="_(* #,##0_);_(* \(#,##0\);_(* &quot;-&quot;??_);_(@_)">
                  <c:v>22814828.629999999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861-4A47-BCD1-13B1E85F2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42116663268467"/>
          <c:y val="0.4435801879219623"/>
          <c:w val="0.31561838840622691"/>
          <c:h val="0.526651468824128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278</xdr:row>
      <xdr:rowOff>95250</xdr:rowOff>
    </xdr:from>
    <xdr:to>
      <xdr:col>8</xdr:col>
      <xdr:colOff>742950</xdr:colOff>
      <xdr:row>312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</sheetNames>
    <sheetDataSet>
      <sheetData sheetId="0"/>
      <sheetData sheetId="1"/>
      <sheetData sheetId="2"/>
      <sheetData sheetId="3"/>
      <sheetData sheetId="4">
        <row r="101">
          <cell r="L101" t="str">
            <v>GENERAL FUND 25%</v>
          </cell>
          <cell r="M101">
            <v>15410915.680000002</v>
          </cell>
        </row>
        <row r="102">
          <cell r="L102" t="str">
            <v>CIP 42%</v>
          </cell>
          <cell r="M102">
            <v>25549181.399999999</v>
          </cell>
        </row>
        <row r="103">
          <cell r="L103" t="str">
            <v>EQUIPMENT REPLACEMENT 4%</v>
          </cell>
          <cell r="M103">
            <v>2585282.35</v>
          </cell>
        </row>
        <row r="104">
          <cell r="L104" t="str">
            <v>1911 ACT 3%</v>
          </cell>
          <cell r="M104">
            <v>2054658.9900000002</v>
          </cell>
        </row>
        <row r="105">
          <cell r="L105" t="str">
            <v>HABITAT RESTORATION 2%</v>
          </cell>
          <cell r="M105">
            <v>1041689.78</v>
          </cell>
        </row>
        <row r="106">
          <cell r="L106" t="str">
            <v>QUIMBY 3%</v>
          </cell>
          <cell r="M106">
            <v>1843577.4399999997</v>
          </cell>
        </row>
        <row r="107">
          <cell r="L107" t="str">
            <v>WATER QUALITY FLOOD PROTECTION 0%</v>
          </cell>
          <cell r="M107">
            <v>6810.609999999986</v>
          </cell>
        </row>
        <row r="108">
          <cell r="L108" t="str">
            <v>OTHER RESTRICTED FUNDS 20%</v>
          </cell>
          <cell r="M108">
            <v>12006828.110000001</v>
          </cell>
        </row>
        <row r="118">
          <cell r="L118" t="str">
            <v>Bank of the West 12%</v>
          </cell>
          <cell r="N118">
            <v>7130548.2499999981</v>
          </cell>
        </row>
        <row r="119">
          <cell r="L119" t="str">
            <v>Malaga Bank - MMDA 0%</v>
          </cell>
          <cell r="N119">
            <v>0</v>
          </cell>
        </row>
        <row r="120">
          <cell r="L120" t="str">
            <v>State of California - LAIF 44%</v>
          </cell>
          <cell r="N120">
            <v>26449001.909999996</v>
          </cell>
        </row>
        <row r="121">
          <cell r="L121" t="str">
            <v>Malaga Bank - CD 7%</v>
          </cell>
          <cell r="N121">
            <v>4104565.17</v>
          </cell>
        </row>
        <row r="122">
          <cell r="L122" t="str">
            <v>Vining Sparks/Bank of New York - CD 38%</v>
          </cell>
          <cell r="N122">
            <v>22814828.629999999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"/>
  <sheetViews>
    <sheetView tabSelected="1" workbookViewId="0">
      <selection activeCell="I39" sqref="I39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31.5703125" style="3" bestFit="1" customWidth="1"/>
    <col min="12" max="12" width="31.42578125" style="3" bestFit="1" customWidth="1"/>
    <col min="13" max="13" width="20" style="3" customWidth="1"/>
    <col min="14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3775926.7799999979</v>
      </c>
      <c r="C8" s="15"/>
      <c r="D8" s="15">
        <v>3000</v>
      </c>
      <c r="E8" s="15">
        <v>31449001.909999996</v>
      </c>
      <c r="F8" s="15">
        <v>4104565.17</v>
      </c>
      <c r="G8" s="15">
        <v>22492736.949999999</v>
      </c>
      <c r="H8" s="15">
        <f>SUM(B8:G8)</f>
        <v>61825230.810000002</v>
      </c>
      <c r="I8" s="15"/>
      <c r="J8" s="16"/>
      <c r="K8" s="15"/>
    </row>
    <row r="9" spans="1:18" x14ac:dyDescent="0.2">
      <c r="A9" s="14" t="s">
        <v>17</v>
      </c>
      <c r="B9" s="17">
        <v>2156193.21</v>
      </c>
      <c r="C9" s="17"/>
      <c r="D9" s="17"/>
      <c r="E9" s="17"/>
      <c r="F9" s="17"/>
      <c r="G9" s="17"/>
      <c r="H9" s="15">
        <f t="shared" ref="H9:H15" si="0">SUM(B9:G9)</f>
        <v>2156193.21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/>
      <c r="F10" s="17"/>
      <c r="G10" s="17"/>
      <c r="H10" s="15">
        <f t="shared" si="0"/>
        <v>0</v>
      </c>
      <c r="I10" s="15"/>
      <c r="J10" s="16"/>
      <c r="K10" s="16"/>
      <c r="R10" s="18"/>
    </row>
    <row r="11" spans="1:18" x14ac:dyDescent="0.2">
      <c r="A11" s="14" t="s">
        <v>19</v>
      </c>
      <c r="B11" s="17">
        <f>-3228150.98+1634.87</f>
        <v>-3226516.11</v>
      </c>
      <c r="C11" s="17"/>
      <c r="D11" s="19"/>
      <c r="E11" s="19"/>
      <c r="F11" s="17"/>
      <c r="G11" s="17"/>
      <c r="H11" s="15">
        <f t="shared" si="0"/>
        <v>-3226516.11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-625783.55999999994</v>
      </c>
      <c r="C12" s="17"/>
      <c r="D12" s="19"/>
      <c r="E12" s="19"/>
      <c r="F12" s="19"/>
      <c r="G12" s="17"/>
      <c r="H12" s="15">
        <f t="shared" si="0"/>
        <v>-625783.55999999994</v>
      </c>
      <c r="I12" s="15"/>
      <c r="J12" s="16"/>
      <c r="K12" s="16"/>
      <c r="R12" s="18"/>
    </row>
    <row r="13" spans="1:18" x14ac:dyDescent="0.2">
      <c r="A13" s="14" t="s">
        <v>21</v>
      </c>
      <c r="B13" s="17">
        <f>67418.27-643.31-1486.06-17560.97</f>
        <v>47727.930000000008</v>
      </c>
      <c r="C13" s="17"/>
      <c r="D13" s="17"/>
      <c r="E13" s="17"/>
      <c r="F13" s="17"/>
      <c r="G13" s="17">
        <v>322092.08</v>
      </c>
      <c r="H13" s="15">
        <f t="shared" si="0"/>
        <v>369820.01</v>
      </c>
      <c r="I13" s="15"/>
      <c r="J13" s="16"/>
      <c r="K13" s="16"/>
    </row>
    <row r="14" spans="1:18" x14ac:dyDescent="0.2">
      <c r="A14" s="14" t="s">
        <v>22</v>
      </c>
      <c r="B14" s="19">
        <v>5000000</v>
      </c>
      <c r="C14" s="19"/>
      <c r="D14" s="17"/>
      <c r="E14" s="17"/>
      <c r="F14" s="17"/>
      <c r="G14" s="15"/>
      <c r="H14" s="15">
        <f t="shared" si="0"/>
        <v>5000000</v>
      </c>
      <c r="I14" s="15"/>
      <c r="J14" s="16"/>
      <c r="K14" s="16"/>
    </row>
    <row r="15" spans="1:18" ht="12" thickBot="1" x14ac:dyDescent="0.25">
      <c r="A15" s="20" t="s">
        <v>23</v>
      </c>
      <c r="B15" s="19"/>
      <c r="C15" s="19"/>
      <c r="D15" s="21"/>
      <c r="E15" s="21">
        <v>-5000000</v>
      </c>
      <c r="F15" s="19"/>
      <c r="G15" s="21"/>
      <c r="H15" s="15">
        <f t="shared" si="0"/>
        <v>-5000000</v>
      </c>
      <c r="I15" s="15"/>
      <c r="J15" s="16"/>
      <c r="K15" s="16"/>
    </row>
    <row r="16" spans="1:18" ht="12" thickBot="1" x14ac:dyDescent="0.25">
      <c r="A16" s="14" t="s">
        <v>24</v>
      </c>
      <c r="B16" s="22">
        <f t="shared" ref="B16:I16" si="1">SUM(B8:B15)</f>
        <v>7127548.2499999981</v>
      </c>
      <c r="C16" s="22"/>
      <c r="D16" s="22">
        <f t="shared" si="1"/>
        <v>3000</v>
      </c>
      <c r="E16" s="22">
        <f t="shared" si="1"/>
        <v>26449001.909999996</v>
      </c>
      <c r="F16" s="22">
        <f t="shared" si="1"/>
        <v>4104565.17</v>
      </c>
      <c r="G16" s="22">
        <f t="shared" si="1"/>
        <v>22814829.029999997</v>
      </c>
      <c r="H16" s="22">
        <f t="shared" si="1"/>
        <v>60498944.359999999</v>
      </c>
      <c r="I16" s="23">
        <f t="shared" si="1"/>
        <v>0</v>
      </c>
      <c r="J16" s="16"/>
      <c r="K16" s="16"/>
    </row>
    <row r="17" spans="1:11" ht="12" thickTop="1" x14ac:dyDescent="0.2">
      <c r="B17" s="24"/>
      <c r="C17" s="24"/>
      <c r="D17" s="24"/>
      <c r="E17" s="24"/>
      <c r="F17" s="25"/>
      <c r="G17" s="24"/>
      <c r="H17" s="17"/>
      <c r="I17" s="26"/>
      <c r="J17" s="15"/>
      <c r="K17" s="16"/>
    </row>
    <row r="18" spans="1:11" x14ac:dyDescent="0.2">
      <c r="A18" s="3" t="s">
        <v>25</v>
      </c>
      <c r="B18" s="24"/>
      <c r="C18" s="24"/>
      <c r="D18" s="24"/>
      <c r="E18" s="24"/>
      <c r="F18" s="25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4"/>
      <c r="E19" s="24"/>
      <c r="F19" s="25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378651.74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238421.34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hidden="1" x14ac:dyDescent="0.2">
      <c r="A26" s="3" t="s">
        <v>33</v>
      </c>
      <c r="B26" s="26"/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hidden="1" x14ac:dyDescent="0.2">
      <c r="A28" s="3" t="s">
        <v>35</v>
      </c>
      <c r="B28" s="26"/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hidden="1" x14ac:dyDescent="0.2">
      <c r="A31" s="3" t="s">
        <v>37</v>
      </c>
      <c r="B31" s="17"/>
      <c r="C31" s="17"/>
      <c r="D31" s="27"/>
      <c r="E31" s="27"/>
      <c r="G31" s="26"/>
      <c r="H31" s="26"/>
      <c r="I31" s="26"/>
      <c r="J31" s="26"/>
      <c r="K31" s="27"/>
    </row>
    <row r="32" spans="1:11" x14ac:dyDescent="0.2">
      <c r="A32" s="3" t="s">
        <v>38</v>
      </c>
      <c r="B32" s="17">
        <v>2500</v>
      </c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6210.48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625783.55999999994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7" x14ac:dyDescent="0.2">
      <c r="B90" s="33"/>
      <c r="C90" s="33"/>
      <c r="D90" s="27"/>
      <c r="E90" s="27"/>
      <c r="G90" s="26"/>
      <c r="H90" s="26"/>
      <c r="I90" s="26"/>
      <c r="J90" s="26"/>
      <c r="K90" s="27"/>
    </row>
    <row r="91" spans="1:17" ht="12" x14ac:dyDescent="0.2">
      <c r="A91" s="34" t="s">
        <v>0</v>
      </c>
      <c r="B91" s="34"/>
      <c r="C91" s="34"/>
      <c r="D91" s="34"/>
      <c r="E91" s="34"/>
      <c r="F91" s="34"/>
      <c r="G91" s="34"/>
      <c r="H91" s="34"/>
      <c r="I91" s="34"/>
      <c r="J91" s="2"/>
      <c r="K91" s="2"/>
    </row>
    <row r="92" spans="1:17" ht="12" x14ac:dyDescent="0.2">
      <c r="A92" s="34" t="s">
        <v>1</v>
      </c>
      <c r="B92" s="34"/>
      <c r="C92" s="34"/>
      <c r="D92" s="34"/>
      <c r="E92" s="34"/>
      <c r="F92" s="34"/>
      <c r="G92" s="34"/>
      <c r="H92" s="34"/>
      <c r="I92" s="34"/>
      <c r="J92" s="2"/>
      <c r="K92" s="2"/>
    </row>
    <row r="93" spans="1:17" ht="12" customHeight="1" x14ac:dyDescent="0.2">
      <c r="A93" s="35" t="s">
        <v>2</v>
      </c>
      <c r="B93" s="35"/>
      <c r="C93" s="35"/>
      <c r="D93" s="35"/>
      <c r="E93" s="35"/>
      <c r="F93" s="35"/>
      <c r="G93" s="35"/>
      <c r="H93" s="35"/>
      <c r="I93" s="35"/>
      <c r="J93" s="6"/>
      <c r="K93" s="6"/>
    </row>
    <row r="94" spans="1:17" ht="12" x14ac:dyDescent="0.2">
      <c r="A94" s="36"/>
      <c r="B94" s="37"/>
      <c r="C94" s="37"/>
      <c r="D94" s="38"/>
      <c r="E94" s="39"/>
      <c r="F94" s="38"/>
      <c r="G94" s="37"/>
      <c r="H94" s="40"/>
      <c r="I94" s="41"/>
      <c r="J94" s="42"/>
      <c r="K94" s="43"/>
    </row>
    <row r="95" spans="1:17" ht="12" x14ac:dyDescent="0.2">
      <c r="A95" s="39"/>
      <c r="B95" s="37"/>
      <c r="C95" s="37"/>
      <c r="D95" s="38"/>
      <c r="E95" s="39"/>
      <c r="F95" s="38"/>
      <c r="G95" s="37"/>
      <c r="H95" s="40"/>
      <c r="I95" s="41"/>
      <c r="J95" s="42"/>
      <c r="K95" s="43"/>
    </row>
    <row r="96" spans="1:17" ht="12" x14ac:dyDescent="0.2">
      <c r="A96" s="39"/>
      <c r="B96" s="39"/>
      <c r="C96" s="38"/>
      <c r="D96" s="39"/>
      <c r="E96" s="38"/>
      <c r="F96" s="40" t="s">
        <v>41</v>
      </c>
      <c r="G96" s="40" t="s">
        <v>41</v>
      </c>
      <c r="H96" s="44"/>
      <c r="I96" s="41"/>
      <c r="J96" s="43"/>
      <c r="P96" s="4"/>
      <c r="Q96" s="3"/>
    </row>
    <row r="97" spans="1:17" ht="12" x14ac:dyDescent="0.2">
      <c r="A97" s="40"/>
      <c r="B97" s="40" t="s">
        <v>42</v>
      </c>
      <c r="C97" s="40"/>
      <c r="D97" s="40"/>
      <c r="E97" s="40"/>
      <c r="F97" s="40" t="s">
        <v>43</v>
      </c>
      <c r="G97" s="40" t="s">
        <v>43</v>
      </c>
      <c r="H97" s="44"/>
      <c r="I97" s="45"/>
      <c r="J97" s="46"/>
      <c r="P97" s="4"/>
      <c r="Q97" s="3"/>
    </row>
    <row r="98" spans="1:17" ht="12" x14ac:dyDescent="0.2">
      <c r="A98" s="47" t="s">
        <v>44</v>
      </c>
      <c r="B98" s="44" t="s">
        <v>45</v>
      </c>
      <c r="C98" s="44" t="s">
        <v>46</v>
      </c>
      <c r="D98" s="48" t="s">
        <v>47</v>
      </c>
      <c r="E98" s="44" t="s">
        <v>48</v>
      </c>
      <c r="F98" s="44" t="s">
        <v>49</v>
      </c>
      <c r="G98" s="44" t="s">
        <v>50</v>
      </c>
      <c r="H98" s="44"/>
      <c r="I98" s="49"/>
      <c r="J98" s="29"/>
      <c r="P98" s="4"/>
      <c r="Q98" s="3"/>
    </row>
    <row r="99" spans="1:17" ht="12" x14ac:dyDescent="0.2">
      <c r="A99" s="50" t="s">
        <v>51</v>
      </c>
      <c r="B99" s="51"/>
      <c r="C99" s="51"/>
      <c r="D99" s="52"/>
      <c r="E99" s="53"/>
      <c r="F99" s="52"/>
      <c r="G99" s="52"/>
      <c r="H99" s="44"/>
      <c r="I99" s="54"/>
      <c r="J99" s="46"/>
      <c r="P99" s="4"/>
      <c r="Q99" s="3"/>
    </row>
    <row r="100" spans="1:17" ht="12" x14ac:dyDescent="0.2">
      <c r="A100" s="55" t="s">
        <v>52</v>
      </c>
      <c r="B100" s="56">
        <v>17696204.260000002</v>
      </c>
      <c r="C100" s="56">
        <v>9557522.3000000007</v>
      </c>
      <c r="D100" s="56">
        <v>11842810.880000001</v>
      </c>
      <c r="E100" s="56">
        <f>B100+C100-D100</f>
        <v>15410915.680000002</v>
      </c>
      <c r="F100" s="56">
        <f>E100-B100</f>
        <v>-2285288.58</v>
      </c>
      <c r="G100" s="57">
        <f>F100/B100</f>
        <v>-0.12914004305237375</v>
      </c>
      <c r="H100" s="44"/>
      <c r="I100" s="29"/>
      <c r="J100" s="29"/>
      <c r="K100" s="43" t="s">
        <v>53</v>
      </c>
      <c r="L100" s="43"/>
      <c r="M100" s="58" t="s">
        <v>42</v>
      </c>
    </row>
    <row r="101" spans="1:17" ht="12" x14ac:dyDescent="0.2">
      <c r="A101" s="59" t="s">
        <v>54</v>
      </c>
      <c r="B101" s="60"/>
      <c r="C101" s="60"/>
      <c r="D101" s="60"/>
      <c r="E101" s="61"/>
      <c r="F101" s="60"/>
      <c r="G101" s="62"/>
      <c r="H101" s="63"/>
      <c r="I101" s="64"/>
      <c r="J101" s="65"/>
      <c r="K101" s="66" t="s">
        <v>52</v>
      </c>
      <c r="L101" s="66" t="str">
        <f>+K101&amp;" "&amp;TEXT(N101,"0%")</f>
        <v>GENERAL FUND 25%</v>
      </c>
      <c r="M101" s="15">
        <f>+E100</f>
        <v>15410915.680000002</v>
      </c>
      <c r="N101" s="18">
        <f t="shared" ref="N101:N108" si="2">M101/$M$109</f>
        <v>0.25473032369452736</v>
      </c>
    </row>
    <row r="102" spans="1:17" ht="12" x14ac:dyDescent="0.2">
      <c r="A102" s="67" t="s">
        <v>55</v>
      </c>
      <c r="B102" s="60">
        <v>451162.94</v>
      </c>
      <c r="C102" s="60">
        <v>3465.1300000000329</v>
      </c>
      <c r="D102" s="68">
        <v>124790.1</v>
      </c>
      <c r="E102" s="60">
        <f>B102+C102-D102</f>
        <v>329837.96999999997</v>
      </c>
      <c r="F102" s="60">
        <f>E102-B102</f>
        <v>-121324.97000000003</v>
      </c>
      <c r="G102" s="62">
        <f>F102/B102</f>
        <v>-0.26891608162674008</v>
      </c>
      <c r="H102" s="63"/>
      <c r="I102" s="17"/>
      <c r="J102" s="65"/>
      <c r="K102" s="66" t="s">
        <v>56</v>
      </c>
      <c r="L102" s="66" t="str">
        <f t="shared" ref="L102:L108" si="3">+K102&amp;" "&amp;TEXT(N102,"0%")</f>
        <v>CIP 42%</v>
      </c>
      <c r="M102" s="15">
        <f>+E103</f>
        <v>25549181.399999999</v>
      </c>
      <c r="N102" s="18">
        <f t="shared" si="2"/>
        <v>0.42230788768757949</v>
      </c>
    </row>
    <row r="103" spans="1:17" ht="12" x14ac:dyDescent="0.2">
      <c r="A103" s="67" t="s">
        <v>56</v>
      </c>
      <c r="B103" s="60">
        <v>24788610.23</v>
      </c>
      <c r="C103" s="60">
        <v>1267817.2099999986</v>
      </c>
      <c r="D103" s="69">
        <v>507246.04</v>
      </c>
      <c r="E103" s="60">
        <f>B103+C103-D103</f>
        <v>25549181.399999999</v>
      </c>
      <c r="F103" s="60">
        <f>E103-B103</f>
        <v>760571.16999999806</v>
      </c>
      <c r="G103" s="62">
        <f>F103/B103</f>
        <v>3.0682283635228954E-2</v>
      </c>
      <c r="H103" s="63"/>
      <c r="I103" s="17"/>
      <c r="J103" s="65"/>
      <c r="K103" s="66" t="s">
        <v>57</v>
      </c>
      <c r="L103" s="66" t="str">
        <f t="shared" si="3"/>
        <v>EQUIPMENT REPLACEMENT 4%</v>
      </c>
      <c r="M103" s="15">
        <f>+E104</f>
        <v>2585282.35</v>
      </c>
      <c r="N103" s="18">
        <f t="shared" si="2"/>
        <v>4.2732685294742223E-2</v>
      </c>
    </row>
    <row r="104" spans="1:17" ht="12" x14ac:dyDescent="0.2">
      <c r="A104" s="67" t="s">
        <v>57</v>
      </c>
      <c r="B104" s="60">
        <v>2532757.1</v>
      </c>
      <c r="C104" s="60">
        <v>93689.059999999939</v>
      </c>
      <c r="D104" s="70">
        <v>41163.81</v>
      </c>
      <c r="E104" s="60">
        <f>B104+C104-D104</f>
        <v>2585282.35</v>
      </c>
      <c r="F104" s="60">
        <f>E104-B104</f>
        <v>52525.25</v>
      </c>
      <c r="G104" s="62">
        <f>F104/B104</f>
        <v>2.0738368475997953E-2</v>
      </c>
      <c r="H104" s="63"/>
      <c r="I104" s="17"/>
      <c r="J104" s="65"/>
      <c r="K104" s="71" t="s">
        <v>58</v>
      </c>
      <c r="L104" s="66" t="str">
        <f t="shared" si="3"/>
        <v>1911 ACT 3%</v>
      </c>
      <c r="M104" s="15">
        <f>+E114</f>
        <v>2054658.9900000002</v>
      </c>
      <c r="N104" s="18">
        <f t="shared" si="2"/>
        <v>3.3961898207243366E-2</v>
      </c>
    </row>
    <row r="105" spans="1:17" ht="12" x14ac:dyDescent="0.2">
      <c r="A105" s="67" t="s">
        <v>59</v>
      </c>
      <c r="B105" s="60">
        <v>0</v>
      </c>
      <c r="C105" s="60">
        <v>0</v>
      </c>
      <c r="D105" s="70">
        <v>0</v>
      </c>
      <c r="E105" s="60">
        <f>B105+C105-D105</f>
        <v>0</v>
      </c>
      <c r="F105" s="60">
        <f>E105-B105</f>
        <v>0</v>
      </c>
      <c r="G105" s="62">
        <v>0</v>
      </c>
      <c r="H105" s="63"/>
      <c r="I105" s="17"/>
      <c r="J105" s="65"/>
      <c r="K105" s="71" t="s">
        <v>60</v>
      </c>
      <c r="L105" s="66" t="str">
        <f t="shared" si="3"/>
        <v>HABITAT RESTORATION 2%</v>
      </c>
      <c r="M105" s="15">
        <f>+E122</f>
        <v>1041689.78</v>
      </c>
      <c r="N105" s="18">
        <f t="shared" si="2"/>
        <v>1.7218313327938536E-2</v>
      </c>
    </row>
    <row r="106" spans="1:17" ht="12" x14ac:dyDescent="0.2">
      <c r="A106" s="72" t="s">
        <v>61</v>
      </c>
      <c r="B106" s="60">
        <v>-776.90000000000009</v>
      </c>
      <c r="C106" s="60">
        <v>776.9</v>
      </c>
      <c r="D106" s="70">
        <v>0</v>
      </c>
      <c r="E106" s="73">
        <f>B106+C106-D106</f>
        <v>-1.1368683772161603E-13</v>
      </c>
      <c r="F106" s="60">
        <f>E106-B106</f>
        <v>776.9</v>
      </c>
      <c r="G106" s="62">
        <f>-F106/B106</f>
        <v>0.99999999999999989</v>
      </c>
      <c r="H106" s="63"/>
      <c r="I106" s="17"/>
      <c r="J106" s="65"/>
      <c r="K106" s="71" t="s">
        <v>62</v>
      </c>
      <c r="L106" s="66" t="str">
        <f t="shared" si="3"/>
        <v>QUIMBY 3%</v>
      </c>
      <c r="M106" s="15">
        <f>+E130</f>
        <v>1843577.4399999997</v>
      </c>
      <c r="N106" s="18">
        <f t="shared" si="2"/>
        <v>3.0472886089214397E-2</v>
      </c>
    </row>
    <row r="107" spans="1:17" ht="12" x14ac:dyDescent="0.2">
      <c r="A107" s="55" t="s">
        <v>63</v>
      </c>
      <c r="B107" s="56">
        <f>SUM(B102:B106)</f>
        <v>27771753.370000005</v>
      </c>
      <c r="C107" s="56">
        <f>SUM(C102:C106)</f>
        <v>1365748.2999999984</v>
      </c>
      <c r="D107" s="56">
        <f>SUM(D102:D106)</f>
        <v>673199.95</v>
      </c>
      <c r="E107" s="56">
        <f>SUM(E102:E106)</f>
        <v>28464301.719999999</v>
      </c>
      <c r="F107" s="56">
        <f>SUM(F102:F106)</f>
        <v>692548.34999999811</v>
      </c>
      <c r="G107" s="57">
        <f>F107/B107</f>
        <v>2.493714893594412E-2</v>
      </c>
      <c r="H107" s="44"/>
      <c r="I107" s="64"/>
      <c r="J107" s="65"/>
      <c r="K107" s="71" t="s">
        <v>64</v>
      </c>
      <c r="L107" s="66" t="str">
        <f t="shared" si="3"/>
        <v>WATER QUALITY FLOOD PROTECTION 0%</v>
      </c>
      <c r="M107" s="15">
        <f>+E138</f>
        <v>6810.609999999986</v>
      </c>
      <c r="N107" s="18">
        <f t="shared" si="2"/>
        <v>1.1257403037437043E-4</v>
      </c>
    </row>
    <row r="108" spans="1:17" s="25" customFormat="1" ht="12" x14ac:dyDescent="0.2">
      <c r="A108" s="59" t="s">
        <v>65</v>
      </c>
      <c r="B108" s="61"/>
      <c r="C108" s="61"/>
      <c r="D108" s="61"/>
      <c r="E108" s="61"/>
      <c r="F108" s="61"/>
      <c r="G108" s="74"/>
      <c r="H108" s="75"/>
      <c r="I108" s="64"/>
      <c r="J108" s="65"/>
      <c r="K108" s="66" t="s">
        <v>66</v>
      </c>
      <c r="L108" s="66" t="str">
        <f t="shared" si="3"/>
        <v>OTHER RESTRICTED FUNDS 20%</v>
      </c>
      <c r="M108" s="76">
        <f>+E145-M101-M102-M103-M104-M105-M106-M107</f>
        <v>12006828.110000001</v>
      </c>
      <c r="N108" s="18">
        <f t="shared" si="2"/>
        <v>0.19846343166838029</v>
      </c>
      <c r="Q108" s="77"/>
    </row>
    <row r="109" spans="1:17" ht="12" x14ac:dyDescent="0.2">
      <c r="A109" s="67" t="s">
        <v>67</v>
      </c>
      <c r="B109" s="60">
        <v>-220327.54</v>
      </c>
      <c r="C109" s="60">
        <v>473429.7</v>
      </c>
      <c r="D109" s="60">
        <v>90969.67</v>
      </c>
      <c r="E109" s="60">
        <f>B109+C109-D109</f>
        <v>162132.49</v>
      </c>
      <c r="F109" s="60">
        <f>E109-B109</f>
        <v>382460.03</v>
      </c>
      <c r="G109" s="62">
        <f>-F109/B109</f>
        <v>1.7358702865742521</v>
      </c>
      <c r="H109" s="63"/>
      <c r="I109" s="17"/>
      <c r="J109" s="65"/>
      <c r="K109" s="78"/>
      <c r="L109" s="78"/>
      <c r="M109" s="15">
        <f>SUM(M101:M108)</f>
        <v>60498944.359999999</v>
      </c>
      <c r="N109" s="18">
        <f>SUM(N101:N108)</f>
        <v>1</v>
      </c>
    </row>
    <row r="110" spans="1:17" ht="12" x14ac:dyDescent="0.2">
      <c r="A110" s="79" t="s">
        <v>68</v>
      </c>
      <c r="B110" s="60">
        <v>28867.3</v>
      </c>
      <c r="C110" s="60">
        <v>54.97</v>
      </c>
      <c r="D110" s="60">
        <v>1079.1899999999987</v>
      </c>
      <c r="E110" s="60">
        <f t="shared" ref="E110:E141" si="4">B110+C110-D110</f>
        <v>27843.08</v>
      </c>
      <c r="F110" s="60">
        <f t="shared" ref="F110:F141" si="5">E110-B110</f>
        <v>-1024.2199999999975</v>
      </c>
      <c r="G110" s="62">
        <f t="shared" ref="G110:G141" si="6">F110/B110</f>
        <v>-3.5480283919867725E-2</v>
      </c>
      <c r="H110" s="63"/>
      <c r="I110" s="17"/>
      <c r="J110" s="65"/>
      <c r="K110" s="78"/>
      <c r="P110" s="4"/>
      <c r="Q110" s="3"/>
    </row>
    <row r="111" spans="1:17" ht="12" x14ac:dyDescent="0.2">
      <c r="A111" s="67" t="s">
        <v>69</v>
      </c>
      <c r="B111" s="60">
        <v>29842.68</v>
      </c>
      <c r="C111" s="60">
        <v>215.25999999999928</v>
      </c>
      <c r="D111" s="60">
        <v>0</v>
      </c>
      <c r="E111" s="60">
        <f t="shared" si="4"/>
        <v>30057.94</v>
      </c>
      <c r="F111" s="60">
        <f t="shared" si="5"/>
        <v>215.2599999999984</v>
      </c>
      <c r="G111" s="62">
        <f t="shared" si="6"/>
        <v>7.2131591398627197E-3</v>
      </c>
      <c r="H111" s="63"/>
      <c r="I111" s="17"/>
      <c r="J111" s="65"/>
      <c r="K111" s="78"/>
      <c r="P111" s="4"/>
      <c r="Q111" s="3"/>
    </row>
    <row r="112" spans="1:17" ht="12" x14ac:dyDescent="0.2">
      <c r="A112" s="67" t="s">
        <v>70</v>
      </c>
      <c r="B112" s="60">
        <v>-43481.63</v>
      </c>
      <c r="C112" s="60">
        <v>73474.47</v>
      </c>
      <c r="D112" s="60">
        <v>0</v>
      </c>
      <c r="E112" s="60">
        <f t="shared" si="4"/>
        <v>29992.840000000004</v>
      </c>
      <c r="F112" s="60">
        <f t="shared" si="5"/>
        <v>73474.47</v>
      </c>
      <c r="G112" s="62">
        <f>-F112/B112</f>
        <v>1.6897818688029866</v>
      </c>
      <c r="H112" s="63"/>
      <c r="I112" s="17"/>
      <c r="J112" s="65"/>
      <c r="K112" s="78"/>
      <c r="L112" s="27"/>
      <c r="P112" s="4"/>
      <c r="Q112" s="3"/>
    </row>
    <row r="113" spans="1:17" ht="12" x14ac:dyDescent="0.2">
      <c r="A113" s="80" t="s">
        <v>71</v>
      </c>
      <c r="B113" s="60">
        <v>0</v>
      </c>
      <c r="C113" s="60">
        <v>0</v>
      </c>
      <c r="D113" s="60">
        <v>0</v>
      </c>
      <c r="E113" s="60">
        <f t="shared" si="4"/>
        <v>0</v>
      </c>
      <c r="F113" s="60">
        <f t="shared" si="5"/>
        <v>0</v>
      </c>
      <c r="G113" s="62">
        <v>0</v>
      </c>
      <c r="H113" s="63"/>
      <c r="I113" s="17"/>
      <c r="J113" s="65"/>
      <c r="K113" s="78"/>
      <c r="P113" s="4"/>
      <c r="Q113" s="3"/>
    </row>
    <row r="114" spans="1:17" ht="12" x14ac:dyDescent="0.2">
      <c r="A114" s="67" t="s">
        <v>58</v>
      </c>
      <c r="B114" s="60">
        <v>2086569.3</v>
      </c>
      <c r="C114" s="60">
        <v>15584.980000000047</v>
      </c>
      <c r="D114" s="60">
        <v>47495.29</v>
      </c>
      <c r="E114" s="60">
        <f t="shared" si="4"/>
        <v>2054658.9900000002</v>
      </c>
      <c r="F114" s="60">
        <f t="shared" si="5"/>
        <v>-31910.309999999823</v>
      </c>
      <c r="G114" s="62">
        <f t="shared" si="6"/>
        <v>-1.5293194431644241E-2</v>
      </c>
      <c r="H114" s="63"/>
      <c r="I114" s="17"/>
      <c r="J114" s="65"/>
      <c r="K114" s="78"/>
      <c r="P114" s="4"/>
      <c r="Q114" s="3"/>
    </row>
    <row r="115" spans="1:17" ht="12" x14ac:dyDescent="0.2">
      <c r="A115" s="67" t="s">
        <v>72</v>
      </c>
      <c r="B115" s="60">
        <v>446591.61</v>
      </c>
      <c r="C115" s="60">
        <v>40651.530000000042</v>
      </c>
      <c r="D115" s="60">
        <v>32570.87</v>
      </c>
      <c r="E115" s="60">
        <f t="shared" si="4"/>
        <v>454672.27</v>
      </c>
      <c r="F115" s="60">
        <f t="shared" si="5"/>
        <v>8080.6600000000326</v>
      </c>
      <c r="G115" s="62">
        <f t="shared" si="6"/>
        <v>1.8094070329713611E-2</v>
      </c>
      <c r="H115" s="63"/>
      <c r="I115" s="17"/>
      <c r="J115" s="65"/>
      <c r="K115" s="78"/>
      <c r="P115" s="4"/>
      <c r="Q115" s="3"/>
    </row>
    <row r="116" spans="1:17" ht="12" x14ac:dyDescent="0.2">
      <c r="A116" s="67" t="s">
        <v>73</v>
      </c>
      <c r="B116" s="60">
        <v>64614.989999999991</v>
      </c>
      <c r="C116" s="60">
        <v>570.55000000001246</v>
      </c>
      <c r="D116" s="60">
        <v>0</v>
      </c>
      <c r="E116" s="60">
        <f t="shared" si="4"/>
        <v>65185.54</v>
      </c>
      <c r="F116" s="60">
        <f t="shared" si="5"/>
        <v>570.55000000001019</v>
      </c>
      <c r="G116" s="62">
        <f t="shared" si="6"/>
        <v>8.8299944022278767E-3</v>
      </c>
      <c r="H116" s="63"/>
      <c r="I116" s="17"/>
      <c r="J116" s="65"/>
      <c r="K116" s="10"/>
      <c r="L116" s="10"/>
      <c r="M116" s="11" t="s">
        <v>74</v>
      </c>
      <c r="N116" s="11" t="s">
        <v>75</v>
      </c>
    </row>
    <row r="117" spans="1:17" ht="12.75" thickBot="1" x14ac:dyDescent="0.25">
      <c r="A117" s="67" t="s">
        <v>76</v>
      </c>
      <c r="B117" s="60">
        <v>590773.91</v>
      </c>
      <c r="C117" s="60">
        <v>81499.770000000062</v>
      </c>
      <c r="D117" s="60">
        <v>0</v>
      </c>
      <c r="E117" s="60">
        <f t="shared" si="4"/>
        <v>672273.68</v>
      </c>
      <c r="F117" s="60">
        <f t="shared" si="5"/>
        <v>81499.770000000019</v>
      </c>
      <c r="G117" s="62">
        <f t="shared" si="6"/>
        <v>0.13795424716707616</v>
      </c>
      <c r="H117" s="63"/>
      <c r="I117" s="17"/>
      <c r="J117" s="65"/>
      <c r="K117" s="81" t="s">
        <v>77</v>
      </c>
      <c r="L117" s="81"/>
      <c r="M117" s="81" t="s">
        <v>77</v>
      </c>
      <c r="N117" s="81" t="s">
        <v>78</v>
      </c>
    </row>
    <row r="118" spans="1:17" ht="12" x14ac:dyDescent="0.2">
      <c r="A118" s="67" t="s">
        <v>79</v>
      </c>
      <c r="B118" s="60">
        <v>1909491.4700000016</v>
      </c>
      <c r="C118" s="60">
        <v>96070.36</v>
      </c>
      <c r="D118" s="60">
        <v>185460.08000000162</v>
      </c>
      <c r="E118" s="60">
        <f t="shared" si="4"/>
        <v>1820101.75</v>
      </c>
      <c r="F118" s="60">
        <f t="shared" si="5"/>
        <v>-89389.720000001602</v>
      </c>
      <c r="G118" s="62">
        <f t="shared" si="6"/>
        <v>-4.6813364398009864E-2</v>
      </c>
      <c r="H118" s="63"/>
      <c r="I118" s="17"/>
      <c r="J118" s="65"/>
      <c r="K118" s="82" t="s">
        <v>80</v>
      </c>
      <c r="L118" s="82" t="str">
        <f>+M118&amp;" "&amp;TEXT(O118,"0%")</f>
        <v>Bank of the West 12%</v>
      </c>
      <c r="M118" s="83" t="s">
        <v>81</v>
      </c>
      <c r="N118" s="84">
        <f>I175+I179</f>
        <v>7130548.2499999981</v>
      </c>
      <c r="O118" s="85">
        <f>+N118/N$123</f>
        <v>0.11786235896472</v>
      </c>
    </row>
    <row r="119" spans="1:17" ht="12" x14ac:dyDescent="0.2">
      <c r="A119" s="67" t="s">
        <v>82</v>
      </c>
      <c r="B119" s="60">
        <v>71728.949999999983</v>
      </c>
      <c r="C119" s="60">
        <v>749.44000000001108</v>
      </c>
      <c r="D119" s="60">
        <v>32500</v>
      </c>
      <c r="E119" s="60">
        <f t="shared" si="4"/>
        <v>39978.39</v>
      </c>
      <c r="F119" s="60">
        <f t="shared" si="5"/>
        <v>-31750.559999999983</v>
      </c>
      <c r="G119" s="62">
        <f t="shared" si="6"/>
        <v>-0.44264637918162736</v>
      </c>
      <c r="H119" s="63"/>
      <c r="I119" s="17"/>
      <c r="J119" s="65"/>
      <c r="K119" s="82" t="s">
        <v>80</v>
      </c>
      <c r="L119" s="82" t="str">
        <f>+M119&amp;" "&amp;TEXT(O119,"0%")</f>
        <v>Malaga Bank - MMDA 0%</v>
      </c>
      <c r="M119" s="83" t="s">
        <v>83</v>
      </c>
      <c r="N119" s="84">
        <f>I177</f>
        <v>0</v>
      </c>
      <c r="O119" s="85">
        <f>+N119/N$123</f>
        <v>0</v>
      </c>
    </row>
    <row r="120" spans="1:17" ht="12" x14ac:dyDescent="0.2">
      <c r="A120" s="67" t="s">
        <v>84</v>
      </c>
      <c r="B120" s="60">
        <v>2552167.7000000007</v>
      </c>
      <c r="C120" s="60">
        <v>80771.159999999421</v>
      </c>
      <c r="D120" s="60">
        <v>0</v>
      </c>
      <c r="E120" s="60">
        <f t="shared" si="4"/>
        <v>2632938.86</v>
      </c>
      <c r="F120" s="60">
        <f t="shared" si="5"/>
        <v>80771.159999999218</v>
      </c>
      <c r="G120" s="62">
        <f t="shared" si="6"/>
        <v>3.1648061371515358E-2</v>
      </c>
      <c r="H120" s="63"/>
      <c r="I120" s="17"/>
      <c r="J120" s="65"/>
      <c r="K120" s="82" t="s">
        <v>85</v>
      </c>
      <c r="L120" s="82" t="str">
        <f>+M120&amp;" "&amp;TEXT(O120,"0%")</f>
        <v>State of California - LAIF 44%</v>
      </c>
      <c r="M120" s="83" t="s">
        <v>86</v>
      </c>
      <c r="N120" s="84">
        <f>I181</f>
        <v>26449001.909999996</v>
      </c>
      <c r="O120" s="85">
        <f>+N120/N$123</f>
        <v>0.43718121637771473</v>
      </c>
    </row>
    <row r="121" spans="1:17" ht="12" x14ac:dyDescent="0.2">
      <c r="A121" s="67" t="s">
        <v>87</v>
      </c>
      <c r="B121" s="60">
        <v>106008.91</v>
      </c>
      <c r="C121" s="60">
        <v>57441.2</v>
      </c>
      <c r="D121" s="60">
        <v>37878.629999999997</v>
      </c>
      <c r="E121" s="60">
        <f t="shared" si="4"/>
        <v>125571.47999999998</v>
      </c>
      <c r="F121" s="60">
        <f t="shared" si="5"/>
        <v>19562.569999999978</v>
      </c>
      <c r="G121" s="62">
        <f>F121/B121</f>
        <v>0.18453703561332702</v>
      </c>
      <c r="H121" s="63"/>
      <c r="I121" s="17"/>
      <c r="J121" s="65"/>
      <c r="K121" s="14" t="s">
        <v>88</v>
      </c>
      <c r="L121" s="82" t="str">
        <f>+M121&amp;" "&amp;TEXT(O121,"0%")</f>
        <v>Malaga Bank - CD 7%</v>
      </c>
      <c r="M121" s="83" t="s">
        <v>89</v>
      </c>
      <c r="N121" s="86">
        <f>I183+I185</f>
        <v>4104565.17</v>
      </c>
      <c r="O121" s="85">
        <f>+N121/N$123</f>
        <v>6.7845236649317547E-2</v>
      </c>
    </row>
    <row r="122" spans="1:17" ht="22.5" x14ac:dyDescent="0.2">
      <c r="A122" s="67" t="s">
        <v>60</v>
      </c>
      <c r="B122" s="60">
        <v>1033279.9099999997</v>
      </c>
      <c r="C122" s="61">
        <v>8409.8700000003082</v>
      </c>
      <c r="D122" s="61">
        <v>0</v>
      </c>
      <c r="E122" s="60">
        <f t="shared" si="4"/>
        <v>1041689.78</v>
      </c>
      <c r="F122" s="60">
        <f t="shared" si="5"/>
        <v>8409.8700000003446</v>
      </c>
      <c r="G122" s="62">
        <f t="shared" si="6"/>
        <v>8.1390046575088703E-3</v>
      </c>
      <c r="H122" s="63"/>
      <c r="I122" s="17"/>
      <c r="J122" s="65"/>
      <c r="K122" s="3" t="s">
        <v>88</v>
      </c>
      <c r="L122" s="82" t="str">
        <f>+M122&amp;" "&amp;TEXT(O122,"0%")</f>
        <v>Vining Sparks/Bank of New York - CD 38%</v>
      </c>
      <c r="M122" s="87" t="s">
        <v>90</v>
      </c>
      <c r="N122" s="86">
        <f>SUM(I187:I266)</f>
        <v>22814828.629999999</v>
      </c>
      <c r="O122" s="85">
        <f>+N122/N$123</f>
        <v>0.37711118800824772</v>
      </c>
    </row>
    <row r="123" spans="1:17" ht="12" x14ac:dyDescent="0.2">
      <c r="A123" s="67" t="s">
        <v>91</v>
      </c>
      <c r="B123" s="60">
        <v>786860.13</v>
      </c>
      <c r="C123" s="61">
        <v>7268.8099999999768</v>
      </c>
      <c r="D123" s="61">
        <v>3060.12</v>
      </c>
      <c r="E123" s="60">
        <f t="shared" si="4"/>
        <v>791068.82</v>
      </c>
      <c r="F123" s="60">
        <f t="shared" si="5"/>
        <v>4208.6899999999441</v>
      </c>
      <c r="G123" s="62">
        <f t="shared" si="6"/>
        <v>5.3487142625970189E-3</v>
      </c>
      <c r="H123" s="63"/>
      <c r="I123" s="17"/>
      <c r="J123" s="65"/>
      <c r="M123" s="87"/>
      <c r="N123" s="86">
        <f>SUM(N118:N122)</f>
        <v>60498943.959999993</v>
      </c>
    </row>
    <row r="124" spans="1:17" ht="12" x14ac:dyDescent="0.2">
      <c r="A124" s="80" t="s">
        <v>92</v>
      </c>
      <c r="B124" s="60">
        <v>67834.289999999994</v>
      </c>
      <c r="C124" s="61">
        <v>702.04000000001452</v>
      </c>
      <c r="D124" s="61">
        <v>22500</v>
      </c>
      <c r="E124" s="60">
        <f t="shared" si="4"/>
        <v>46036.33</v>
      </c>
      <c r="F124" s="60">
        <f t="shared" si="5"/>
        <v>-21797.959999999992</v>
      </c>
      <c r="G124" s="62">
        <f t="shared" si="6"/>
        <v>-0.3213413157268985</v>
      </c>
      <c r="H124" s="63"/>
      <c r="I124" s="17"/>
      <c r="J124" s="65"/>
      <c r="M124" s="88"/>
      <c r="P124" s="4"/>
      <c r="Q124" s="3"/>
    </row>
    <row r="125" spans="1:17" ht="12" x14ac:dyDescent="0.2">
      <c r="A125" s="80" t="s">
        <v>93</v>
      </c>
      <c r="B125" s="60">
        <v>328187.62000000011</v>
      </c>
      <c r="C125" s="61">
        <v>1914.2499999998581</v>
      </c>
      <c r="D125" s="61">
        <v>8452.3700000000008</v>
      </c>
      <c r="E125" s="60">
        <f t="shared" si="4"/>
        <v>321649.5</v>
      </c>
      <c r="F125" s="60">
        <f t="shared" si="5"/>
        <v>-6538.1200000001118</v>
      </c>
      <c r="G125" s="62">
        <f t="shared" si="6"/>
        <v>-1.9921897114827516E-2</v>
      </c>
      <c r="H125" s="63"/>
      <c r="I125" s="17"/>
      <c r="J125" s="65"/>
      <c r="P125" s="4"/>
      <c r="Q125" s="3"/>
    </row>
    <row r="126" spans="1:17" ht="12" x14ac:dyDescent="0.2">
      <c r="A126" s="80" t="s">
        <v>94</v>
      </c>
      <c r="B126" s="60">
        <v>0</v>
      </c>
      <c r="C126" s="61">
        <v>0</v>
      </c>
      <c r="D126" s="61">
        <v>0</v>
      </c>
      <c r="E126" s="60">
        <f t="shared" si="4"/>
        <v>0</v>
      </c>
      <c r="F126" s="60">
        <f t="shared" si="5"/>
        <v>0</v>
      </c>
      <c r="G126" s="62">
        <v>0</v>
      </c>
      <c r="H126" s="63"/>
      <c r="I126" s="17"/>
      <c r="J126" s="65"/>
      <c r="P126" s="4"/>
      <c r="Q126" s="3"/>
    </row>
    <row r="127" spans="1:17" ht="12" x14ac:dyDescent="0.2">
      <c r="A127" s="80" t="s">
        <v>95</v>
      </c>
      <c r="B127" s="60">
        <v>86743.31</v>
      </c>
      <c r="C127" s="61">
        <v>645.49999999999704</v>
      </c>
      <c r="D127" s="61">
        <v>0</v>
      </c>
      <c r="E127" s="60">
        <f t="shared" si="4"/>
        <v>87388.81</v>
      </c>
      <c r="F127" s="60">
        <f t="shared" si="5"/>
        <v>645.5</v>
      </c>
      <c r="G127" s="62">
        <f t="shared" si="6"/>
        <v>7.4414960646532859E-3</v>
      </c>
      <c r="H127" s="63"/>
      <c r="I127" s="17"/>
      <c r="J127" s="65"/>
      <c r="P127" s="4"/>
      <c r="Q127" s="3"/>
    </row>
    <row r="128" spans="1:17" ht="12" x14ac:dyDescent="0.2">
      <c r="A128" s="80" t="s">
        <v>96</v>
      </c>
      <c r="B128" s="60">
        <v>879998.07</v>
      </c>
      <c r="C128" s="61">
        <v>18120.189999999937</v>
      </c>
      <c r="D128" s="61">
        <v>27231.19</v>
      </c>
      <c r="E128" s="60">
        <f t="shared" si="4"/>
        <v>870887.07</v>
      </c>
      <c r="F128" s="60">
        <f t="shared" si="5"/>
        <v>-9111</v>
      </c>
      <c r="G128" s="62">
        <f t="shared" si="6"/>
        <v>-1.0353431797867466E-2</v>
      </c>
      <c r="H128" s="63"/>
      <c r="I128" s="17"/>
      <c r="J128" s="65"/>
      <c r="P128" s="4"/>
      <c r="Q128" s="3"/>
    </row>
    <row r="129" spans="1:17" ht="12" x14ac:dyDescent="0.2">
      <c r="A129" s="80" t="s">
        <v>97</v>
      </c>
      <c r="B129" s="60">
        <v>1199548.1300000001</v>
      </c>
      <c r="C129" s="61">
        <v>2109.16</v>
      </c>
      <c r="D129" s="61">
        <v>236466.60000000009</v>
      </c>
      <c r="E129" s="60">
        <f t="shared" si="4"/>
        <v>965190.69</v>
      </c>
      <c r="F129" s="60">
        <f t="shared" si="5"/>
        <v>-234357.44000000018</v>
      </c>
      <c r="G129" s="62">
        <f t="shared" si="6"/>
        <v>-0.19537143540876525</v>
      </c>
      <c r="H129" s="63"/>
      <c r="I129" s="17"/>
      <c r="J129" s="65"/>
      <c r="P129" s="4"/>
      <c r="Q129" s="3"/>
    </row>
    <row r="130" spans="1:17" ht="12" x14ac:dyDescent="0.2">
      <c r="A130" s="67" t="s">
        <v>62</v>
      </c>
      <c r="B130" s="60">
        <v>1306907.3799999999</v>
      </c>
      <c r="C130" s="61">
        <v>539901.73999999987</v>
      </c>
      <c r="D130" s="61">
        <v>3231.68</v>
      </c>
      <c r="E130" s="60">
        <f t="shared" si="4"/>
        <v>1843577.4399999997</v>
      </c>
      <c r="F130" s="60">
        <f t="shared" si="5"/>
        <v>536670.05999999982</v>
      </c>
      <c r="G130" s="62">
        <f t="shared" si="6"/>
        <v>0.41064123457624047</v>
      </c>
      <c r="H130" s="63"/>
      <c r="I130" s="17"/>
      <c r="J130" s="65"/>
      <c r="P130" s="4"/>
      <c r="Q130" s="3"/>
    </row>
    <row r="131" spans="1:17" ht="12" x14ac:dyDescent="0.2">
      <c r="A131" s="67" t="s">
        <v>98</v>
      </c>
      <c r="B131" s="60">
        <v>151317.32</v>
      </c>
      <c r="C131" s="61">
        <v>1103.2099999999884</v>
      </c>
      <c r="D131" s="61">
        <v>0</v>
      </c>
      <c r="E131" s="60">
        <f t="shared" si="4"/>
        <v>152420.53</v>
      </c>
      <c r="F131" s="60">
        <f t="shared" si="5"/>
        <v>1103.2099999999919</v>
      </c>
      <c r="G131" s="62">
        <f t="shared" si="6"/>
        <v>7.2907053865346799E-3</v>
      </c>
      <c r="H131" s="63"/>
      <c r="I131" s="17"/>
      <c r="J131" s="65"/>
      <c r="P131" s="4"/>
      <c r="Q131" s="3"/>
    </row>
    <row r="132" spans="1:17" ht="12" x14ac:dyDescent="0.2">
      <c r="A132" s="67" t="s">
        <v>99</v>
      </c>
      <c r="B132" s="60">
        <v>818163.87999999989</v>
      </c>
      <c r="C132" s="61">
        <v>4711.9100000001354</v>
      </c>
      <c r="D132" s="61">
        <v>0</v>
      </c>
      <c r="E132" s="60">
        <f t="shared" si="4"/>
        <v>822875.79</v>
      </c>
      <c r="F132" s="60">
        <f t="shared" si="5"/>
        <v>4711.910000000149</v>
      </c>
      <c r="G132" s="62">
        <f t="shared" si="6"/>
        <v>5.7591273767795149E-3</v>
      </c>
      <c r="H132" s="63"/>
      <c r="I132" s="17"/>
      <c r="J132" s="65"/>
      <c r="P132" s="4"/>
      <c r="Q132" s="3"/>
    </row>
    <row r="133" spans="1:17" ht="12" x14ac:dyDescent="0.2">
      <c r="A133" s="67" t="s">
        <v>100</v>
      </c>
      <c r="B133" s="60">
        <v>471865.79000000004</v>
      </c>
      <c r="C133" s="60">
        <v>6886.7799999999579</v>
      </c>
      <c r="D133" s="60">
        <v>0</v>
      </c>
      <c r="E133" s="60">
        <f t="shared" si="4"/>
        <v>478752.57</v>
      </c>
      <c r="F133" s="60">
        <f t="shared" si="5"/>
        <v>6886.7799999999697</v>
      </c>
      <c r="G133" s="62">
        <f t="shared" si="6"/>
        <v>1.4594785521535624E-2</v>
      </c>
      <c r="H133" s="63"/>
      <c r="I133" s="17"/>
      <c r="J133" s="65"/>
      <c r="P133" s="4"/>
      <c r="Q133" s="3"/>
    </row>
    <row r="134" spans="1:17" ht="12" x14ac:dyDescent="0.2">
      <c r="A134" s="67" t="s">
        <v>101</v>
      </c>
      <c r="B134" s="60">
        <v>0</v>
      </c>
      <c r="C134" s="60">
        <v>0</v>
      </c>
      <c r="D134" s="60">
        <v>0</v>
      </c>
      <c r="E134" s="60">
        <f t="shared" si="4"/>
        <v>0</v>
      </c>
      <c r="F134" s="60">
        <f t="shared" si="5"/>
        <v>0</v>
      </c>
      <c r="G134" s="62">
        <v>0</v>
      </c>
      <c r="H134" s="63"/>
      <c r="I134" s="17"/>
      <c r="J134" s="65"/>
      <c r="P134" s="4"/>
      <c r="Q134" s="3"/>
    </row>
    <row r="135" spans="1:17" ht="12" x14ac:dyDescent="0.2">
      <c r="A135" s="67" t="s">
        <v>102</v>
      </c>
      <c r="B135" s="60">
        <v>49650.6</v>
      </c>
      <c r="C135" s="60">
        <v>32849.880000000005</v>
      </c>
      <c r="D135" s="60">
        <v>4125.01</v>
      </c>
      <c r="E135" s="60">
        <f t="shared" si="4"/>
        <v>78375.470000000016</v>
      </c>
      <c r="F135" s="60">
        <f t="shared" si="5"/>
        <v>28724.870000000017</v>
      </c>
      <c r="G135" s="62">
        <f>F135/B135</f>
        <v>0.57854023919147035</v>
      </c>
      <c r="H135" s="63"/>
      <c r="I135" s="17"/>
      <c r="J135" s="65"/>
      <c r="P135" s="4"/>
      <c r="Q135" s="3"/>
    </row>
    <row r="136" spans="1:17" ht="12" x14ac:dyDescent="0.2">
      <c r="A136" s="67" t="s">
        <v>103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7" t="s">
        <v>104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7" t="s">
        <v>64</v>
      </c>
      <c r="B138" s="60">
        <v>548311.14999999944</v>
      </c>
      <c r="C138" s="60">
        <v>14418.040000000467</v>
      </c>
      <c r="D138" s="60">
        <v>555918.57999999996</v>
      </c>
      <c r="E138" s="60">
        <f t="shared" si="4"/>
        <v>6810.609999999986</v>
      </c>
      <c r="F138" s="60">
        <f t="shared" si="5"/>
        <v>-541500.53999999946</v>
      </c>
      <c r="G138" s="62">
        <f t="shared" si="6"/>
        <v>-0.98757893214464088</v>
      </c>
      <c r="H138" s="63"/>
      <c r="I138" s="17"/>
      <c r="J138" s="65"/>
      <c r="P138" s="4"/>
      <c r="Q138" s="3"/>
    </row>
    <row r="139" spans="1:17" ht="12" x14ac:dyDescent="0.2">
      <c r="A139" s="67" t="s">
        <v>105</v>
      </c>
      <c r="B139" s="60">
        <v>410448.37</v>
      </c>
      <c r="C139" s="61">
        <v>3173.109999999986</v>
      </c>
      <c r="D139" s="61">
        <v>0</v>
      </c>
      <c r="E139" s="60">
        <f t="shared" si="4"/>
        <v>413621.48</v>
      </c>
      <c r="F139" s="60">
        <f t="shared" si="5"/>
        <v>3173.109999999986</v>
      </c>
      <c r="G139" s="62">
        <f t="shared" si="6"/>
        <v>7.7308383512400989E-3</v>
      </c>
      <c r="H139" s="63"/>
      <c r="I139" s="17"/>
      <c r="J139" s="65"/>
      <c r="P139" s="4"/>
      <c r="Q139" s="3"/>
    </row>
    <row r="140" spans="1:17" ht="12" x14ac:dyDescent="0.2">
      <c r="A140" s="67" t="s">
        <v>106</v>
      </c>
      <c r="B140" s="60">
        <v>0</v>
      </c>
      <c r="C140" s="60">
        <v>0</v>
      </c>
      <c r="D140" s="60">
        <v>0</v>
      </c>
      <c r="E140" s="60">
        <f t="shared" si="4"/>
        <v>0</v>
      </c>
      <c r="F140" s="60">
        <f t="shared" si="5"/>
        <v>0</v>
      </c>
      <c r="G140" s="62">
        <v>0</v>
      </c>
      <c r="H140" s="63"/>
      <c r="I140" s="17"/>
      <c r="J140" s="65"/>
      <c r="P140" s="4"/>
      <c r="Q140" s="3"/>
    </row>
    <row r="141" spans="1:17" ht="12" x14ac:dyDescent="0.2">
      <c r="A141" s="67" t="s">
        <v>107</v>
      </c>
      <c r="B141" s="60">
        <v>595309.57999999996</v>
      </c>
      <c r="C141" s="61">
        <v>46443.5</v>
      </c>
      <c r="D141" s="61">
        <v>53778.32</v>
      </c>
      <c r="E141" s="60">
        <f t="shared" si="4"/>
        <v>587974.76</v>
      </c>
      <c r="F141" s="60">
        <f t="shared" si="5"/>
        <v>-7334.8199999999488</v>
      </c>
      <c r="G141" s="62">
        <f t="shared" si="6"/>
        <v>-1.2321017914746053E-2</v>
      </c>
      <c r="H141" s="63"/>
      <c r="I141" s="17"/>
      <c r="J141" s="89"/>
      <c r="P141" s="4"/>
      <c r="Q141" s="3"/>
    </row>
    <row r="142" spans="1:17" ht="12" x14ac:dyDescent="0.2">
      <c r="A142" s="55" t="s">
        <v>63</v>
      </c>
      <c r="B142" s="90">
        <f>SUM(B109:B141)</f>
        <v>16357273.18</v>
      </c>
      <c r="C142" s="90">
        <f>SUM(C109:C141)</f>
        <v>1609171.3800000004</v>
      </c>
      <c r="D142" s="56">
        <f>SUM(D109:D141)</f>
        <v>1342717.6000000017</v>
      </c>
      <c r="E142" s="56">
        <f>SUM(E109:E141)</f>
        <v>16623726.960000001</v>
      </c>
      <c r="F142" s="90">
        <f>SUM(F109:F141)</f>
        <v>266453.7799999984</v>
      </c>
      <c r="G142" s="57">
        <f>F142/B142</f>
        <v>1.6289620957470517E-2</v>
      </c>
      <c r="H142" s="63"/>
      <c r="I142" s="17"/>
      <c r="J142" s="91"/>
      <c r="P142" s="4"/>
      <c r="Q142" s="3"/>
    </row>
    <row r="143" spans="1:17" ht="12.75" thickBot="1" x14ac:dyDescent="0.25">
      <c r="A143" s="55" t="s">
        <v>108</v>
      </c>
      <c r="B143" s="92">
        <f>B100+B107+B142</f>
        <v>61825230.81000001</v>
      </c>
      <c r="C143" s="92">
        <f>C100+C107+C142</f>
        <v>12532441.98</v>
      </c>
      <c r="D143" s="92">
        <f>D100+D107+D142</f>
        <v>13858728.430000002</v>
      </c>
      <c r="E143" s="92">
        <f>E100+E107+E142</f>
        <v>60498944.359999999</v>
      </c>
      <c r="F143" s="92">
        <f>F100+F107+F142</f>
        <v>-1326286.4500000034</v>
      </c>
      <c r="G143" s="57">
        <f>F143/B143</f>
        <v>-2.145218760405309E-2</v>
      </c>
      <c r="H143" s="63"/>
      <c r="I143" s="64"/>
      <c r="J143" s="93"/>
      <c r="P143" s="4"/>
      <c r="Q143" s="3"/>
    </row>
    <row r="144" spans="1:17" ht="12.75" thickTop="1" x14ac:dyDescent="0.2">
      <c r="A144" s="39"/>
      <c r="B144" s="94"/>
      <c r="C144" s="94"/>
      <c r="D144" s="39" t="s">
        <v>109</v>
      </c>
      <c r="E144" s="39"/>
      <c r="F144" s="94"/>
      <c r="G144" s="95"/>
      <c r="H144" s="96"/>
      <c r="I144" s="64"/>
      <c r="J144" s="97"/>
      <c r="K144" s="98"/>
    </row>
    <row r="145" spans="1:10" ht="12.75" thickBot="1" x14ac:dyDescent="0.25">
      <c r="A145" s="39"/>
      <c r="B145" s="94"/>
      <c r="C145" s="39" t="s">
        <v>110</v>
      </c>
      <c r="D145" s="39"/>
      <c r="E145" s="99">
        <f>ROUND(E143+E144,2)</f>
        <v>60498944.359999999</v>
      </c>
      <c r="F145" s="94"/>
      <c r="G145" s="69"/>
      <c r="H145" s="94"/>
      <c r="I145" s="100"/>
      <c r="J145" s="100"/>
    </row>
    <row r="146" spans="1:10" ht="12" thickTop="1" x14ac:dyDescent="0.2">
      <c r="B146" s="16"/>
      <c r="C146" s="16"/>
      <c r="F146" s="16"/>
      <c r="G146" s="27"/>
      <c r="H146" s="16"/>
      <c r="I146" s="24"/>
      <c r="J146" s="24"/>
    </row>
    <row r="147" spans="1:10" x14ac:dyDescent="0.2">
      <c r="B147" s="16"/>
      <c r="C147" s="16"/>
      <c r="F147" s="16"/>
      <c r="G147" s="27"/>
      <c r="H147" s="27"/>
      <c r="I147" s="24"/>
      <c r="J147" s="24"/>
    </row>
    <row r="148" spans="1:10" x14ac:dyDescent="0.2">
      <c r="B148" s="16"/>
      <c r="C148" s="16"/>
      <c r="F148" s="16"/>
      <c r="G148" s="27"/>
      <c r="H148" s="27"/>
      <c r="I148" s="24"/>
      <c r="J148" s="24"/>
    </row>
    <row r="149" spans="1:10" x14ac:dyDescent="0.2">
      <c r="B149" s="16"/>
      <c r="C149" s="16"/>
      <c r="F149" s="16"/>
      <c r="G149" s="27"/>
      <c r="H149" s="27"/>
      <c r="I149" s="24"/>
      <c r="J149" s="24"/>
    </row>
    <row r="150" spans="1:10" x14ac:dyDescent="0.2">
      <c r="B150" s="16"/>
      <c r="C150" s="16"/>
      <c r="F150" s="16"/>
      <c r="G150" s="27"/>
      <c r="H150" s="27"/>
      <c r="I150" s="24"/>
      <c r="J150" s="24"/>
    </row>
    <row r="151" spans="1:10" x14ac:dyDescent="0.2">
      <c r="B151" s="16"/>
      <c r="C151" s="16"/>
      <c r="F151" s="16"/>
      <c r="G151" s="27"/>
      <c r="H151" s="27"/>
      <c r="I151" s="24"/>
      <c r="J151" s="24"/>
    </row>
    <row r="152" spans="1:10" x14ac:dyDescent="0.2">
      <c r="B152" s="16"/>
      <c r="C152" s="16"/>
      <c r="F152" s="16"/>
      <c r="G152" s="27"/>
      <c r="H152" s="27"/>
      <c r="I152" s="24"/>
      <c r="J152" s="24"/>
    </row>
    <row r="153" spans="1:10" x14ac:dyDescent="0.2">
      <c r="B153" s="16"/>
      <c r="C153" s="16"/>
      <c r="F153" s="16"/>
      <c r="G153" s="27"/>
      <c r="H153" s="27"/>
      <c r="I153" s="24"/>
      <c r="J153" s="24"/>
    </row>
    <row r="154" spans="1:10" x14ac:dyDescent="0.2">
      <c r="B154" s="16"/>
      <c r="C154" s="16"/>
      <c r="F154" s="16"/>
      <c r="G154" s="27"/>
      <c r="H154" s="27"/>
      <c r="I154" s="27"/>
      <c r="J154" s="27"/>
    </row>
    <row r="155" spans="1:10" x14ac:dyDescent="0.2">
      <c r="B155" s="16"/>
      <c r="C155" s="16"/>
      <c r="F155" s="16"/>
      <c r="G155" s="27"/>
      <c r="H155" s="27"/>
      <c r="I155" s="27"/>
      <c r="J155" s="27"/>
    </row>
    <row r="156" spans="1:10" x14ac:dyDescent="0.2">
      <c r="B156" s="16"/>
      <c r="C156" s="16"/>
      <c r="F156" s="16"/>
      <c r="G156" s="27"/>
      <c r="H156" s="27"/>
      <c r="I156" s="27"/>
      <c r="J156" s="27"/>
    </row>
    <row r="157" spans="1:10" x14ac:dyDescent="0.2">
      <c r="B157" s="16"/>
      <c r="C157" s="16"/>
      <c r="F157" s="16"/>
      <c r="G157" s="27"/>
      <c r="H157" s="27"/>
      <c r="I157" s="27"/>
      <c r="J157" s="27"/>
    </row>
    <row r="158" spans="1:10" x14ac:dyDescent="0.2">
      <c r="B158" s="16"/>
      <c r="C158" s="16"/>
      <c r="F158" s="16"/>
      <c r="G158" s="27"/>
      <c r="H158" s="27"/>
      <c r="I158" s="27"/>
      <c r="J158" s="27"/>
    </row>
    <row r="159" spans="1:10" x14ac:dyDescent="0.2">
      <c r="B159" s="16"/>
      <c r="C159" s="16"/>
      <c r="F159" s="16"/>
      <c r="G159" s="27"/>
      <c r="H159" s="27"/>
      <c r="I159" s="27"/>
      <c r="J159" s="27"/>
    </row>
    <row r="160" spans="1:10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B166" s="16"/>
      <c r="C166" s="16"/>
      <c r="F166" s="16"/>
      <c r="G166" s="27"/>
      <c r="H166" s="27"/>
      <c r="I166" s="27"/>
      <c r="J166" s="27"/>
    </row>
    <row r="167" spans="1:13" x14ac:dyDescent="0.2">
      <c r="A167" s="1" t="s">
        <v>0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x14ac:dyDescent="0.2">
      <c r="A168" s="1" t="s">
        <v>1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ht="12" customHeight="1" x14ac:dyDescent="0.2">
      <c r="A169" s="5" t="s">
        <v>2</v>
      </c>
      <c r="B169" s="5"/>
      <c r="C169" s="5"/>
      <c r="D169" s="5"/>
      <c r="E169" s="5"/>
      <c r="F169" s="5"/>
      <c r="G169" s="5"/>
      <c r="H169" s="5"/>
      <c r="I169" s="5"/>
      <c r="J169" s="5"/>
      <c r="K169" s="6"/>
    </row>
    <row r="170" spans="1:13" x14ac:dyDescent="0.2">
      <c r="A170" s="101"/>
      <c r="B170" s="8"/>
      <c r="C170" s="8"/>
      <c r="D170" s="8"/>
      <c r="E170" s="8"/>
      <c r="F170" s="102"/>
      <c r="G170" s="102"/>
      <c r="H170" s="102"/>
      <c r="I170" s="102"/>
      <c r="J170" s="102"/>
      <c r="K170" s="102"/>
    </row>
    <row r="171" spans="1:13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3" x14ac:dyDescent="0.2">
      <c r="A172" s="10"/>
      <c r="B172" s="11" t="s">
        <v>74</v>
      </c>
      <c r="C172" s="11"/>
      <c r="D172" s="11" t="s">
        <v>111</v>
      </c>
      <c r="E172" s="11"/>
      <c r="F172" s="11" t="s">
        <v>112</v>
      </c>
      <c r="G172" s="11" t="s">
        <v>75</v>
      </c>
      <c r="H172" s="11" t="s">
        <v>113</v>
      </c>
      <c r="I172" s="11" t="s">
        <v>114</v>
      </c>
      <c r="J172" s="11"/>
      <c r="K172" s="11"/>
    </row>
    <row r="173" spans="1:13" ht="12" thickBot="1" x14ac:dyDescent="0.25">
      <c r="A173" s="81" t="s">
        <v>77</v>
      </c>
      <c r="B173" s="81" t="s">
        <v>77</v>
      </c>
      <c r="C173" s="81" t="s">
        <v>115</v>
      </c>
      <c r="D173" s="81" t="s">
        <v>116</v>
      </c>
      <c r="E173" s="81" t="s">
        <v>117</v>
      </c>
      <c r="F173" s="81" t="s">
        <v>116</v>
      </c>
      <c r="G173" s="81" t="s">
        <v>78</v>
      </c>
      <c r="H173" s="81" t="s">
        <v>118</v>
      </c>
      <c r="I173" s="81" t="s">
        <v>78</v>
      </c>
      <c r="J173" s="81" t="s">
        <v>119</v>
      </c>
      <c r="L173" s="25" t="s">
        <v>120</v>
      </c>
      <c r="M173" s="25" t="s">
        <v>121</v>
      </c>
    </row>
    <row r="174" spans="1:13" x14ac:dyDescent="0.2">
      <c r="A174" s="82"/>
      <c r="B174" s="83"/>
      <c r="C174" s="83"/>
      <c r="D174" s="28"/>
      <c r="E174" s="103"/>
      <c r="F174" s="28"/>
      <c r="G174" s="84"/>
      <c r="H174" s="103"/>
      <c r="I174" s="84"/>
      <c r="J174" s="104"/>
      <c r="L174" s="105"/>
      <c r="M174" s="105"/>
    </row>
    <row r="175" spans="1:13" x14ac:dyDescent="0.2">
      <c r="A175" s="82" t="s">
        <v>80</v>
      </c>
      <c r="B175" s="83" t="s">
        <v>81</v>
      </c>
      <c r="C175" s="83"/>
      <c r="D175" s="28" t="s">
        <v>122</v>
      </c>
      <c r="E175" s="103" t="s">
        <v>122</v>
      </c>
      <c r="F175" s="28" t="s">
        <v>123</v>
      </c>
      <c r="G175" s="84">
        <f>I175</f>
        <v>7127548.2499999981</v>
      </c>
      <c r="H175" s="103" t="s">
        <v>122</v>
      </c>
      <c r="I175" s="84">
        <f>B16</f>
        <v>7127548.2499999981</v>
      </c>
      <c r="J175" s="104">
        <v>0</v>
      </c>
      <c r="L175" s="105">
        <f>I175/I$268</f>
        <v>0.11781277132229794</v>
      </c>
      <c r="M175" s="106">
        <f>L175*J175</f>
        <v>0</v>
      </c>
    </row>
    <row r="176" spans="1:13" x14ac:dyDescent="0.2">
      <c r="A176" s="82"/>
      <c r="B176" s="83"/>
      <c r="C176" s="83"/>
      <c r="D176" s="28"/>
      <c r="E176" s="103"/>
      <c r="F176" s="28"/>
      <c r="G176" s="84"/>
      <c r="H176" s="103"/>
      <c r="I176" s="84"/>
      <c r="J176" s="104"/>
      <c r="L176" s="105"/>
      <c r="M176" s="106"/>
    </row>
    <row r="177" spans="1:13" x14ac:dyDescent="0.2">
      <c r="A177" s="82" t="s">
        <v>80</v>
      </c>
      <c r="B177" s="83" t="s">
        <v>5</v>
      </c>
      <c r="C177" s="83"/>
      <c r="D177" s="28" t="s">
        <v>122</v>
      </c>
      <c r="E177" s="103" t="s">
        <v>122</v>
      </c>
      <c r="F177" s="28" t="s">
        <v>123</v>
      </c>
      <c r="G177" s="84">
        <f>I177</f>
        <v>0</v>
      </c>
      <c r="H177" s="103" t="s">
        <v>122</v>
      </c>
      <c r="I177" s="84">
        <f>C16</f>
        <v>0</v>
      </c>
      <c r="J177" s="104">
        <v>2.5000000000000001E-3</v>
      </c>
      <c r="L177" s="105">
        <f>I177/I$268</f>
        <v>0</v>
      </c>
      <c r="M177" s="106">
        <f>L177*J177</f>
        <v>0</v>
      </c>
    </row>
    <row r="178" spans="1:13" x14ac:dyDescent="0.2">
      <c r="A178" s="82"/>
      <c r="B178" s="83"/>
      <c r="C178" s="83"/>
      <c r="D178" s="28"/>
      <c r="E178" s="103"/>
      <c r="F178" s="28"/>
      <c r="G178" s="84"/>
      <c r="H178" s="103"/>
      <c r="I178" s="84"/>
      <c r="J178" s="104"/>
      <c r="L178" s="105"/>
      <c r="M178" s="106"/>
    </row>
    <row r="179" spans="1:13" x14ac:dyDescent="0.2">
      <c r="A179" s="82" t="s">
        <v>124</v>
      </c>
      <c r="B179" s="28" t="s">
        <v>122</v>
      </c>
      <c r="C179" s="28"/>
      <c r="D179" s="28" t="s">
        <v>122</v>
      </c>
      <c r="E179" s="103" t="s">
        <v>122</v>
      </c>
      <c r="F179" s="28" t="s">
        <v>123</v>
      </c>
      <c r="G179" s="84">
        <f>I179</f>
        <v>3000</v>
      </c>
      <c r="H179" s="103" t="s">
        <v>122</v>
      </c>
      <c r="I179" s="84">
        <f>D16</f>
        <v>3000</v>
      </c>
      <c r="J179" s="104">
        <v>0</v>
      </c>
      <c r="L179" s="105">
        <f>I179/I$268</f>
        <v>4.958764242204799E-5</v>
      </c>
      <c r="M179" s="106">
        <f>L179*J179</f>
        <v>0</v>
      </c>
    </row>
    <row r="180" spans="1:13" x14ac:dyDescent="0.2">
      <c r="A180" s="82"/>
      <c r="B180" s="28"/>
      <c r="C180" s="28"/>
      <c r="D180" s="28"/>
      <c r="E180" s="103"/>
      <c r="F180" s="28"/>
      <c r="G180" s="84"/>
      <c r="H180" s="103"/>
      <c r="I180" s="84"/>
      <c r="J180" s="104"/>
      <c r="L180" s="105"/>
      <c r="M180" s="106"/>
    </row>
    <row r="181" spans="1:13" x14ac:dyDescent="0.2">
      <c r="A181" s="82" t="s">
        <v>85</v>
      </c>
      <c r="B181" s="83" t="s">
        <v>125</v>
      </c>
      <c r="C181" s="83"/>
      <c r="D181" s="28" t="s">
        <v>122</v>
      </c>
      <c r="E181" s="103" t="s">
        <v>122</v>
      </c>
      <c r="F181" s="28" t="s">
        <v>123</v>
      </c>
      <c r="G181" s="84">
        <f>I181</f>
        <v>26449001.909999996</v>
      </c>
      <c r="H181" s="103" t="s">
        <v>122</v>
      </c>
      <c r="I181" s="84">
        <f>E16</f>
        <v>26449001.909999996</v>
      </c>
      <c r="J181" s="104">
        <v>2.0629999999999999E-2</v>
      </c>
      <c r="L181" s="105">
        <f>I181/I$268</f>
        <v>0.43718121637771468</v>
      </c>
      <c r="M181" s="106">
        <f>L181*J181</f>
        <v>9.0190484938722539E-3</v>
      </c>
    </row>
    <row r="182" spans="1:13" x14ac:dyDescent="0.2">
      <c r="A182" s="82"/>
      <c r="B182" s="83"/>
      <c r="C182" s="83"/>
      <c r="D182" s="28"/>
      <c r="E182" s="103"/>
      <c r="F182" s="28"/>
      <c r="G182" s="84"/>
      <c r="H182" s="103"/>
      <c r="I182" s="84"/>
      <c r="J182" s="104"/>
      <c r="L182" s="105"/>
      <c r="M182" s="106"/>
    </row>
    <row r="183" spans="1:13" x14ac:dyDescent="0.2">
      <c r="A183" s="82" t="s">
        <v>88</v>
      </c>
      <c r="B183" s="83" t="s">
        <v>5</v>
      </c>
      <c r="C183" s="83"/>
      <c r="D183" s="107">
        <v>43154</v>
      </c>
      <c r="E183" s="28" t="s">
        <v>126</v>
      </c>
      <c r="F183" s="107">
        <v>43884</v>
      </c>
      <c r="G183" s="84">
        <f>I183</f>
        <v>250000</v>
      </c>
      <c r="H183" s="103"/>
      <c r="I183" s="84">
        <v>250000</v>
      </c>
      <c r="J183" s="104">
        <v>1.7500000000000002E-2</v>
      </c>
      <c r="L183" s="105">
        <f>I183/I$268</f>
        <v>4.132303535170666E-3</v>
      </c>
      <c r="M183" s="106">
        <f>L183*J183</f>
        <v>7.2315311865486656E-5</v>
      </c>
    </row>
    <row r="184" spans="1:13" x14ac:dyDescent="0.2">
      <c r="A184" s="82"/>
      <c r="B184" s="83"/>
      <c r="C184" s="83"/>
      <c r="D184" s="107"/>
      <c r="E184" s="28"/>
      <c r="F184" s="107"/>
      <c r="G184" s="84"/>
      <c r="H184" s="103"/>
      <c r="I184" s="84"/>
      <c r="J184" s="104"/>
      <c r="L184" s="105"/>
      <c r="M184" s="106"/>
    </row>
    <row r="185" spans="1:13" x14ac:dyDescent="0.2">
      <c r="A185" s="82" t="s">
        <v>88</v>
      </c>
      <c r="B185" s="83" t="s">
        <v>5</v>
      </c>
      <c r="C185" s="83"/>
      <c r="D185" s="107">
        <v>43154</v>
      </c>
      <c r="E185" s="28" t="s">
        <v>126</v>
      </c>
      <c r="F185" s="107">
        <v>43884</v>
      </c>
      <c r="G185" s="84">
        <f>I185</f>
        <v>3854565.17</v>
      </c>
      <c r="H185" s="103"/>
      <c r="I185" s="84">
        <f>F16-250000</f>
        <v>3854565.17</v>
      </c>
      <c r="J185" s="104">
        <v>1.6E-2</v>
      </c>
      <c r="L185" s="105">
        <f>I185/I$268</f>
        <v>6.3712933114146872E-2</v>
      </c>
      <c r="M185" s="106">
        <f>L185*J185</f>
        <v>1.0194069298263501E-3</v>
      </c>
    </row>
    <row r="186" spans="1:13" x14ac:dyDescent="0.2">
      <c r="A186" s="82"/>
      <c r="B186" s="83"/>
      <c r="C186" s="83"/>
      <c r="D186" s="28"/>
      <c r="E186" s="28"/>
      <c r="F186" s="28"/>
      <c r="G186" s="84"/>
      <c r="H186" s="84"/>
      <c r="I186" s="84"/>
      <c r="J186" s="28"/>
      <c r="L186" s="25"/>
      <c r="M186" s="108"/>
    </row>
    <row r="187" spans="1:13" ht="22.5" x14ac:dyDescent="0.2">
      <c r="A187" s="109" t="s">
        <v>127</v>
      </c>
      <c r="B187" s="110" t="s">
        <v>128</v>
      </c>
      <c r="C187" s="111" t="s">
        <v>129</v>
      </c>
      <c r="D187" s="112">
        <v>42541</v>
      </c>
      <c r="E187" s="46" t="s">
        <v>130</v>
      </c>
      <c r="F187" s="112">
        <v>43725</v>
      </c>
      <c r="G187" s="113">
        <v>250000</v>
      </c>
      <c r="H187" s="113"/>
      <c r="I187" s="113">
        <v>250000</v>
      </c>
      <c r="J187" s="114">
        <v>1.2500000000000001E-2</v>
      </c>
      <c r="L187" s="105">
        <f t="shared" ref="L187:L250" si="7">I187/I$268</f>
        <v>4.132303535170666E-3</v>
      </c>
      <c r="M187" s="106">
        <f t="shared" ref="M187:M250" si="8">L187*J187</f>
        <v>5.165379418963333E-5</v>
      </c>
    </row>
    <row r="188" spans="1:13" ht="22.5" x14ac:dyDescent="0.2">
      <c r="A188" s="14"/>
      <c r="B188" s="110" t="s">
        <v>131</v>
      </c>
      <c r="C188" s="111" t="s">
        <v>132</v>
      </c>
      <c r="D188" s="112">
        <v>43042</v>
      </c>
      <c r="E188" s="46" t="s">
        <v>133</v>
      </c>
      <c r="F188" s="112">
        <v>44868</v>
      </c>
      <c r="G188" s="113">
        <v>250000</v>
      </c>
      <c r="H188" s="113"/>
      <c r="I188" s="113">
        <v>250000</v>
      </c>
      <c r="J188" s="114">
        <v>2.1999999999999999E-2</v>
      </c>
      <c r="L188" s="105">
        <f t="shared" si="7"/>
        <v>4.132303535170666E-3</v>
      </c>
      <c r="M188" s="106">
        <f t="shared" si="8"/>
        <v>9.091067777375465E-5</v>
      </c>
    </row>
    <row r="189" spans="1:13" ht="22.5" x14ac:dyDescent="0.2">
      <c r="A189" s="14"/>
      <c r="B189" s="110" t="s">
        <v>134</v>
      </c>
      <c r="C189" s="111" t="s">
        <v>135</v>
      </c>
      <c r="D189" s="112">
        <v>43088</v>
      </c>
      <c r="E189" s="46" t="s">
        <v>136</v>
      </c>
      <c r="F189" s="112">
        <v>44550</v>
      </c>
      <c r="G189" s="113">
        <v>250000</v>
      </c>
      <c r="H189" s="113"/>
      <c r="I189" s="113">
        <v>250000</v>
      </c>
      <c r="J189" s="114">
        <v>2.1999999999999999E-2</v>
      </c>
      <c r="L189" s="105">
        <f t="shared" si="7"/>
        <v>4.132303535170666E-3</v>
      </c>
      <c r="M189" s="106">
        <f t="shared" si="8"/>
        <v>9.091067777375465E-5</v>
      </c>
    </row>
    <row r="190" spans="1:13" ht="22.5" x14ac:dyDescent="0.2">
      <c r="A190" s="14"/>
      <c r="B190" s="110" t="s">
        <v>137</v>
      </c>
      <c r="C190" s="111" t="s">
        <v>138</v>
      </c>
      <c r="D190" s="112">
        <v>42815</v>
      </c>
      <c r="E190" s="46" t="s">
        <v>133</v>
      </c>
      <c r="F190" s="112">
        <v>44656</v>
      </c>
      <c r="G190" s="113">
        <v>250000</v>
      </c>
      <c r="H190" s="113"/>
      <c r="I190" s="113">
        <v>250000</v>
      </c>
      <c r="J190" s="114">
        <v>2.4500000000000001E-2</v>
      </c>
      <c r="L190" s="105">
        <f t="shared" si="7"/>
        <v>4.132303535170666E-3</v>
      </c>
      <c r="M190" s="106">
        <f t="shared" si="8"/>
        <v>1.0124143661168131E-4</v>
      </c>
    </row>
    <row r="191" spans="1:13" ht="22.5" x14ac:dyDescent="0.2">
      <c r="A191" s="14"/>
      <c r="B191" s="110" t="s">
        <v>139</v>
      </c>
      <c r="C191" s="111" t="s">
        <v>140</v>
      </c>
      <c r="D191" s="112">
        <v>42517</v>
      </c>
      <c r="E191" s="46" t="s">
        <v>141</v>
      </c>
      <c r="F191" s="112">
        <v>43613</v>
      </c>
      <c r="G191" s="113">
        <v>250000</v>
      </c>
      <c r="H191" s="83"/>
      <c r="I191" s="113">
        <v>250000</v>
      </c>
      <c r="J191" s="104">
        <v>1.15E-2</v>
      </c>
      <c r="L191" s="105">
        <f t="shared" si="7"/>
        <v>4.132303535170666E-3</v>
      </c>
      <c r="M191" s="106">
        <f t="shared" si="8"/>
        <v>4.7521490654462658E-5</v>
      </c>
    </row>
    <row r="192" spans="1:13" ht="22.5" x14ac:dyDescent="0.2">
      <c r="A192" s="14"/>
      <c r="B192" s="110" t="s">
        <v>142</v>
      </c>
      <c r="C192" s="111" t="s">
        <v>143</v>
      </c>
      <c r="D192" s="112">
        <v>42664</v>
      </c>
      <c r="E192" s="46" t="s">
        <v>141</v>
      </c>
      <c r="F192" s="112">
        <v>43759</v>
      </c>
      <c r="G192" s="113">
        <v>250000</v>
      </c>
      <c r="H192" s="113"/>
      <c r="I192" s="113">
        <v>250000</v>
      </c>
      <c r="J192" s="114">
        <v>1.2E-2</v>
      </c>
      <c r="L192" s="105">
        <f t="shared" si="7"/>
        <v>4.132303535170666E-3</v>
      </c>
      <c r="M192" s="106">
        <f t="shared" si="8"/>
        <v>4.958764242204799E-5</v>
      </c>
    </row>
    <row r="193" spans="1:13" ht="22.5" x14ac:dyDescent="0.2">
      <c r="A193" s="14"/>
      <c r="B193" s="110" t="s">
        <v>144</v>
      </c>
      <c r="C193" s="111" t="s">
        <v>145</v>
      </c>
      <c r="D193" s="112">
        <v>43089</v>
      </c>
      <c r="E193" s="46" t="s">
        <v>136</v>
      </c>
      <c r="F193" s="112">
        <v>44550</v>
      </c>
      <c r="G193" s="113">
        <v>250000</v>
      </c>
      <c r="H193" s="113"/>
      <c r="I193" s="113">
        <v>250000</v>
      </c>
      <c r="J193" s="114">
        <v>2.1499999999999998E-2</v>
      </c>
      <c r="L193" s="105">
        <f t="shared" si="7"/>
        <v>4.132303535170666E-3</v>
      </c>
      <c r="M193" s="106">
        <f t="shared" si="8"/>
        <v>8.8844526006169318E-5</v>
      </c>
    </row>
    <row r="194" spans="1:13" ht="22.5" x14ac:dyDescent="0.2">
      <c r="A194" s="14"/>
      <c r="B194" s="110" t="s">
        <v>146</v>
      </c>
      <c r="C194" s="111" t="s">
        <v>147</v>
      </c>
      <c r="D194" s="112">
        <v>42627</v>
      </c>
      <c r="E194" s="46" t="s">
        <v>141</v>
      </c>
      <c r="F194" s="112">
        <v>43721</v>
      </c>
      <c r="G194" s="113">
        <v>250000</v>
      </c>
      <c r="H194" s="113"/>
      <c r="I194" s="113">
        <v>250000</v>
      </c>
      <c r="J194" s="114">
        <v>1.15E-2</v>
      </c>
      <c r="L194" s="105">
        <f t="shared" si="7"/>
        <v>4.132303535170666E-3</v>
      </c>
      <c r="M194" s="106">
        <f t="shared" si="8"/>
        <v>4.7521490654462658E-5</v>
      </c>
    </row>
    <row r="195" spans="1:13" ht="22.5" x14ac:dyDescent="0.2">
      <c r="A195" s="14"/>
      <c r="B195" s="110" t="s">
        <v>148</v>
      </c>
      <c r="C195" s="111" t="s">
        <v>149</v>
      </c>
      <c r="D195" s="112">
        <v>42928</v>
      </c>
      <c r="E195" s="46" t="s">
        <v>133</v>
      </c>
      <c r="F195" s="112">
        <v>44754</v>
      </c>
      <c r="G195" s="113">
        <v>250000</v>
      </c>
      <c r="H195" s="113"/>
      <c r="I195" s="113">
        <v>250000</v>
      </c>
      <c r="J195" s="114">
        <v>2.1999999999999999E-2</v>
      </c>
      <c r="L195" s="105">
        <f t="shared" si="7"/>
        <v>4.132303535170666E-3</v>
      </c>
      <c r="M195" s="106">
        <f t="shared" si="8"/>
        <v>9.091067777375465E-5</v>
      </c>
    </row>
    <row r="196" spans="1:13" x14ac:dyDescent="0.2">
      <c r="A196" s="14"/>
      <c r="B196" s="110" t="s">
        <v>150</v>
      </c>
      <c r="C196" s="111" t="s">
        <v>151</v>
      </c>
      <c r="D196" s="112">
        <v>42650</v>
      </c>
      <c r="E196" s="46" t="s">
        <v>136</v>
      </c>
      <c r="F196" s="112">
        <v>44111</v>
      </c>
      <c r="G196" s="113">
        <v>250000</v>
      </c>
      <c r="H196" s="113"/>
      <c r="I196" s="113">
        <v>250000</v>
      </c>
      <c r="J196" s="114">
        <v>1.35E-2</v>
      </c>
      <c r="L196" s="105">
        <f t="shared" si="7"/>
        <v>4.132303535170666E-3</v>
      </c>
      <c r="M196" s="106">
        <f t="shared" si="8"/>
        <v>5.5786097724803988E-5</v>
      </c>
    </row>
    <row r="197" spans="1:13" ht="22.5" x14ac:dyDescent="0.2">
      <c r="A197" s="14"/>
      <c r="B197" s="110" t="s">
        <v>152</v>
      </c>
      <c r="C197" s="111" t="s">
        <v>153</v>
      </c>
      <c r="D197" s="112">
        <v>42935</v>
      </c>
      <c r="E197" s="46" t="s">
        <v>133</v>
      </c>
      <c r="F197" s="112">
        <v>44761</v>
      </c>
      <c r="G197" s="113">
        <v>250000</v>
      </c>
      <c r="H197" s="113"/>
      <c r="I197" s="113">
        <v>250000</v>
      </c>
      <c r="J197" s="114">
        <v>2.0500000000000001E-2</v>
      </c>
      <c r="L197" s="105">
        <f t="shared" si="7"/>
        <v>4.132303535170666E-3</v>
      </c>
      <c r="M197" s="106">
        <f t="shared" si="8"/>
        <v>8.4712222470998652E-5</v>
      </c>
    </row>
    <row r="198" spans="1:13" ht="22.5" x14ac:dyDescent="0.2">
      <c r="A198" s="14"/>
      <c r="B198" s="110" t="s">
        <v>154</v>
      </c>
      <c r="C198" s="111" t="s">
        <v>155</v>
      </c>
      <c r="D198" s="112">
        <v>42601</v>
      </c>
      <c r="E198" s="46" t="s">
        <v>141</v>
      </c>
      <c r="F198" s="112">
        <v>43696</v>
      </c>
      <c r="G198" s="113">
        <v>250000</v>
      </c>
      <c r="H198" s="113"/>
      <c r="I198" s="113">
        <v>250000</v>
      </c>
      <c r="J198" s="114">
        <v>0.01</v>
      </c>
      <c r="L198" s="105">
        <f t="shared" si="7"/>
        <v>4.132303535170666E-3</v>
      </c>
      <c r="M198" s="106">
        <f t="shared" si="8"/>
        <v>4.132303535170666E-5</v>
      </c>
    </row>
    <row r="199" spans="1:13" ht="22.5" x14ac:dyDescent="0.2">
      <c r="A199" s="14"/>
      <c r="B199" s="110" t="s">
        <v>156</v>
      </c>
      <c r="C199" s="111" t="s">
        <v>157</v>
      </c>
      <c r="D199" s="112">
        <v>42543</v>
      </c>
      <c r="E199" s="46" t="s">
        <v>130</v>
      </c>
      <c r="F199" s="112">
        <v>43731</v>
      </c>
      <c r="G199" s="113">
        <v>250000</v>
      </c>
      <c r="H199" s="113"/>
      <c r="I199" s="113">
        <v>250000</v>
      </c>
      <c r="J199" s="114">
        <v>1.2E-2</v>
      </c>
      <c r="L199" s="105">
        <f t="shared" si="7"/>
        <v>4.132303535170666E-3</v>
      </c>
      <c r="M199" s="106">
        <f t="shared" si="8"/>
        <v>4.958764242204799E-5</v>
      </c>
    </row>
    <row r="200" spans="1:13" ht="22.5" x14ac:dyDescent="0.2">
      <c r="A200" s="14"/>
      <c r="B200" s="83" t="s">
        <v>158</v>
      </c>
      <c r="C200" s="115" t="s">
        <v>159</v>
      </c>
      <c r="D200" s="107">
        <v>42494</v>
      </c>
      <c r="E200" s="28" t="s">
        <v>141</v>
      </c>
      <c r="F200" s="107">
        <v>43591</v>
      </c>
      <c r="G200" s="113">
        <v>250000</v>
      </c>
      <c r="H200" s="83"/>
      <c r="I200" s="113">
        <v>250000</v>
      </c>
      <c r="J200" s="104">
        <v>1.2E-2</v>
      </c>
      <c r="L200" s="105">
        <f t="shared" si="7"/>
        <v>4.132303535170666E-3</v>
      </c>
      <c r="M200" s="106">
        <f t="shared" si="8"/>
        <v>4.958764242204799E-5</v>
      </c>
    </row>
    <row r="201" spans="1:13" x14ac:dyDescent="0.2">
      <c r="A201" s="14"/>
      <c r="B201" s="110" t="s">
        <v>160</v>
      </c>
      <c r="C201" s="111" t="s">
        <v>161</v>
      </c>
      <c r="D201" s="112">
        <v>42656</v>
      </c>
      <c r="E201" s="46" t="s">
        <v>136</v>
      </c>
      <c r="F201" s="112">
        <v>44117</v>
      </c>
      <c r="G201" s="113">
        <v>250000</v>
      </c>
      <c r="H201" s="113"/>
      <c r="I201" s="113">
        <v>250000</v>
      </c>
      <c r="J201" s="114">
        <v>1.4E-2</v>
      </c>
      <c r="L201" s="105">
        <f t="shared" si="7"/>
        <v>4.132303535170666E-3</v>
      </c>
      <c r="M201" s="106">
        <f t="shared" si="8"/>
        <v>5.7852249492389328E-5</v>
      </c>
    </row>
    <row r="202" spans="1:13" x14ac:dyDescent="0.2">
      <c r="A202" s="14"/>
      <c r="B202" s="110" t="s">
        <v>162</v>
      </c>
      <c r="C202" s="111" t="s">
        <v>163</v>
      </c>
      <c r="D202" s="112">
        <v>42536</v>
      </c>
      <c r="E202" s="46" t="s">
        <v>141</v>
      </c>
      <c r="F202" s="112">
        <v>43630</v>
      </c>
      <c r="G202" s="113">
        <v>250000</v>
      </c>
      <c r="H202" s="113"/>
      <c r="I202" s="113">
        <v>250000</v>
      </c>
      <c r="J202" s="114">
        <v>1.2E-2</v>
      </c>
      <c r="L202" s="105">
        <f t="shared" si="7"/>
        <v>4.132303535170666E-3</v>
      </c>
      <c r="M202" s="106">
        <f t="shared" si="8"/>
        <v>4.958764242204799E-5</v>
      </c>
    </row>
    <row r="203" spans="1:13" ht="22.5" x14ac:dyDescent="0.2">
      <c r="A203" s="14"/>
      <c r="B203" s="110" t="s">
        <v>164</v>
      </c>
      <c r="C203" s="111" t="s">
        <v>165</v>
      </c>
      <c r="D203" s="112">
        <v>42594</v>
      </c>
      <c r="E203" s="46" t="s">
        <v>141</v>
      </c>
      <c r="F203" s="112">
        <v>43689</v>
      </c>
      <c r="G203" s="113">
        <v>250000</v>
      </c>
      <c r="H203" s="113"/>
      <c r="I203" s="113">
        <v>250000</v>
      </c>
      <c r="J203" s="114">
        <v>0.01</v>
      </c>
      <c r="L203" s="105">
        <f t="shared" si="7"/>
        <v>4.132303535170666E-3</v>
      </c>
      <c r="M203" s="106">
        <f t="shared" si="8"/>
        <v>4.132303535170666E-5</v>
      </c>
    </row>
    <row r="204" spans="1:13" x14ac:dyDescent="0.2">
      <c r="A204" s="14"/>
      <c r="B204" s="110" t="s">
        <v>166</v>
      </c>
      <c r="C204" s="111" t="s">
        <v>167</v>
      </c>
      <c r="D204" s="112">
        <v>42536</v>
      </c>
      <c r="E204" s="46" t="s">
        <v>141</v>
      </c>
      <c r="F204" s="112">
        <v>43630</v>
      </c>
      <c r="G204" s="113">
        <v>250000</v>
      </c>
      <c r="H204" s="113"/>
      <c r="I204" s="113">
        <v>250000</v>
      </c>
      <c r="J204" s="114">
        <v>1.2E-2</v>
      </c>
      <c r="L204" s="105">
        <f t="shared" si="7"/>
        <v>4.132303535170666E-3</v>
      </c>
      <c r="M204" s="106">
        <f t="shared" si="8"/>
        <v>4.958764242204799E-5</v>
      </c>
    </row>
    <row r="205" spans="1:13" ht="22.5" x14ac:dyDescent="0.2">
      <c r="A205" s="14"/>
      <c r="B205" s="110" t="s">
        <v>168</v>
      </c>
      <c r="C205" s="111" t="s">
        <v>169</v>
      </c>
      <c r="D205" s="112">
        <v>42563</v>
      </c>
      <c r="E205" s="46" t="s">
        <v>141</v>
      </c>
      <c r="F205" s="112">
        <v>43658</v>
      </c>
      <c r="G205" s="113">
        <v>250000</v>
      </c>
      <c r="H205" s="113"/>
      <c r="I205" s="113">
        <v>250000</v>
      </c>
      <c r="J205" s="114">
        <v>1.0500000000000001E-2</v>
      </c>
      <c r="L205" s="105">
        <f t="shared" si="7"/>
        <v>4.132303535170666E-3</v>
      </c>
      <c r="M205" s="106">
        <f t="shared" si="8"/>
        <v>4.3389187119291993E-5</v>
      </c>
    </row>
    <row r="206" spans="1:13" x14ac:dyDescent="0.2">
      <c r="A206" s="14"/>
      <c r="B206" s="116" t="s">
        <v>170</v>
      </c>
      <c r="C206" s="111" t="s">
        <v>171</v>
      </c>
      <c r="D206" s="112">
        <v>43154</v>
      </c>
      <c r="E206" s="46" t="s">
        <v>141</v>
      </c>
      <c r="F206" s="112">
        <v>44431</v>
      </c>
      <c r="G206" s="113">
        <v>250000</v>
      </c>
      <c r="H206" s="113"/>
      <c r="I206" s="113">
        <v>250000</v>
      </c>
      <c r="J206" s="114">
        <v>2.3E-2</v>
      </c>
      <c r="L206" s="105">
        <f t="shared" si="7"/>
        <v>4.132303535170666E-3</v>
      </c>
      <c r="M206" s="106">
        <f t="shared" si="8"/>
        <v>9.5042981308925316E-5</v>
      </c>
    </row>
    <row r="207" spans="1:13" x14ac:dyDescent="0.2">
      <c r="A207" s="14"/>
      <c r="B207" s="110" t="s">
        <v>172</v>
      </c>
      <c r="C207" s="111" t="s">
        <v>173</v>
      </c>
      <c r="D207" s="112">
        <v>42895</v>
      </c>
      <c r="E207" s="46" t="s">
        <v>133</v>
      </c>
      <c r="F207" s="112">
        <v>44721</v>
      </c>
      <c r="G207" s="113">
        <v>250000</v>
      </c>
      <c r="H207" s="113"/>
      <c r="I207" s="113">
        <v>250000</v>
      </c>
      <c r="J207" s="114">
        <v>2.0500000000000001E-2</v>
      </c>
      <c r="L207" s="105">
        <f t="shared" si="7"/>
        <v>4.132303535170666E-3</v>
      </c>
      <c r="M207" s="106">
        <f t="shared" si="8"/>
        <v>8.4712222470998652E-5</v>
      </c>
    </row>
    <row r="208" spans="1:13" x14ac:dyDescent="0.2">
      <c r="A208" s="14"/>
      <c r="B208" s="110" t="s">
        <v>174</v>
      </c>
      <c r="C208" s="111" t="s">
        <v>175</v>
      </c>
      <c r="D208" s="112">
        <v>42529</v>
      </c>
      <c r="E208" s="46" t="s">
        <v>141</v>
      </c>
      <c r="F208" s="112">
        <v>43626</v>
      </c>
      <c r="G208" s="113">
        <v>250000</v>
      </c>
      <c r="H208" s="113"/>
      <c r="I208" s="113">
        <v>250000</v>
      </c>
      <c r="J208" s="114">
        <v>1.15E-2</v>
      </c>
      <c r="L208" s="105">
        <f t="shared" si="7"/>
        <v>4.132303535170666E-3</v>
      </c>
      <c r="M208" s="106">
        <f t="shared" si="8"/>
        <v>4.7521490654462658E-5</v>
      </c>
    </row>
    <row r="209" spans="1:13" ht="22.5" x14ac:dyDescent="0.2">
      <c r="A209" s="14"/>
      <c r="B209" s="110" t="s">
        <v>176</v>
      </c>
      <c r="C209" s="111" t="s">
        <v>177</v>
      </c>
      <c r="D209" s="112">
        <v>42755</v>
      </c>
      <c r="E209" s="46" t="s">
        <v>133</v>
      </c>
      <c r="F209" s="112">
        <v>44581</v>
      </c>
      <c r="G209" s="113">
        <v>250000</v>
      </c>
      <c r="H209" s="113"/>
      <c r="I209" s="113">
        <v>250000</v>
      </c>
      <c r="J209" s="114">
        <v>0.02</v>
      </c>
      <c r="L209" s="105">
        <f t="shared" si="7"/>
        <v>4.132303535170666E-3</v>
      </c>
      <c r="M209" s="106">
        <f t="shared" si="8"/>
        <v>8.264607070341332E-5</v>
      </c>
    </row>
    <row r="210" spans="1:13" x14ac:dyDescent="0.2">
      <c r="A210" s="14"/>
      <c r="B210" s="110" t="s">
        <v>178</v>
      </c>
      <c r="C210" s="111" t="s">
        <v>179</v>
      </c>
      <c r="D210" s="112">
        <v>43021</v>
      </c>
      <c r="E210" s="46" t="s">
        <v>136</v>
      </c>
      <c r="F210" s="112">
        <v>44482</v>
      </c>
      <c r="G210" s="113">
        <v>250000</v>
      </c>
      <c r="H210" s="113"/>
      <c r="I210" s="113">
        <v>250000</v>
      </c>
      <c r="J210" s="114">
        <v>0.02</v>
      </c>
      <c r="L210" s="105">
        <f t="shared" si="7"/>
        <v>4.132303535170666E-3</v>
      </c>
      <c r="M210" s="106">
        <f t="shared" si="8"/>
        <v>8.264607070341332E-5</v>
      </c>
    </row>
    <row r="211" spans="1:13" ht="22.5" x14ac:dyDescent="0.2">
      <c r="A211" s="14"/>
      <c r="B211" s="110" t="s">
        <v>180</v>
      </c>
      <c r="C211" s="111" t="s">
        <v>181</v>
      </c>
      <c r="D211" s="112">
        <v>42594</v>
      </c>
      <c r="E211" s="46" t="s">
        <v>141</v>
      </c>
      <c r="F211" s="112">
        <v>43689</v>
      </c>
      <c r="G211" s="113">
        <v>250000</v>
      </c>
      <c r="H211" s="113"/>
      <c r="I211" s="113">
        <v>250000</v>
      </c>
      <c r="J211" s="114">
        <v>1.15E-2</v>
      </c>
      <c r="L211" s="105">
        <f t="shared" si="7"/>
        <v>4.132303535170666E-3</v>
      </c>
      <c r="M211" s="106">
        <f t="shared" si="8"/>
        <v>4.7521490654462658E-5</v>
      </c>
    </row>
    <row r="212" spans="1:13" ht="22.5" x14ac:dyDescent="0.2">
      <c r="A212" s="14"/>
      <c r="B212" s="110" t="s">
        <v>182</v>
      </c>
      <c r="C212" s="111" t="s">
        <v>183</v>
      </c>
      <c r="D212" s="112">
        <v>42753</v>
      </c>
      <c r="E212" s="46" t="s">
        <v>133</v>
      </c>
      <c r="F212" s="112">
        <v>44579</v>
      </c>
      <c r="G212" s="113">
        <v>250000</v>
      </c>
      <c r="H212" s="113"/>
      <c r="I212" s="113">
        <v>250000</v>
      </c>
      <c r="J212" s="114">
        <v>2.0500000000000001E-2</v>
      </c>
      <c r="L212" s="105">
        <f t="shared" si="7"/>
        <v>4.132303535170666E-3</v>
      </c>
      <c r="M212" s="106">
        <f t="shared" si="8"/>
        <v>8.4712222470998652E-5</v>
      </c>
    </row>
    <row r="213" spans="1:13" ht="22.5" x14ac:dyDescent="0.2">
      <c r="A213" s="14"/>
      <c r="B213" s="110" t="s">
        <v>184</v>
      </c>
      <c r="C213" s="111" t="s">
        <v>185</v>
      </c>
      <c r="D213" s="112">
        <v>42893</v>
      </c>
      <c r="E213" s="46" t="s">
        <v>133</v>
      </c>
      <c r="F213" s="112">
        <v>44719</v>
      </c>
      <c r="G213" s="113">
        <v>250000</v>
      </c>
      <c r="H213" s="113"/>
      <c r="I213" s="113">
        <v>250000</v>
      </c>
      <c r="J213" s="114">
        <v>2.1000000000000001E-2</v>
      </c>
      <c r="L213" s="105">
        <f t="shared" si="7"/>
        <v>4.132303535170666E-3</v>
      </c>
      <c r="M213" s="106">
        <f t="shared" si="8"/>
        <v>8.6778374238583985E-5</v>
      </c>
    </row>
    <row r="214" spans="1:13" ht="22.5" x14ac:dyDescent="0.2">
      <c r="A214" s="14"/>
      <c r="B214" s="110" t="s">
        <v>186</v>
      </c>
      <c r="C214" s="111" t="s">
        <v>187</v>
      </c>
      <c r="D214" s="112">
        <v>43152</v>
      </c>
      <c r="E214" s="46" t="s">
        <v>136</v>
      </c>
      <c r="F214" s="112">
        <v>44614</v>
      </c>
      <c r="G214" s="113">
        <v>250000</v>
      </c>
      <c r="H214" s="113"/>
      <c r="I214" s="113">
        <v>250000</v>
      </c>
      <c r="J214" s="114">
        <v>2.4500000000000001E-2</v>
      </c>
      <c r="L214" s="105">
        <f t="shared" si="7"/>
        <v>4.132303535170666E-3</v>
      </c>
      <c r="M214" s="106">
        <f t="shared" si="8"/>
        <v>1.0124143661168131E-4</v>
      </c>
    </row>
    <row r="215" spans="1:13" ht="22.5" x14ac:dyDescent="0.2">
      <c r="A215" s="14"/>
      <c r="B215" s="110" t="s">
        <v>188</v>
      </c>
      <c r="C215" s="111" t="s">
        <v>189</v>
      </c>
      <c r="D215" s="112">
        <v>43117</v>
      </c>
      <c r="E215" s="46" t="s">
        <v>190</v>
      </c>
      <c r="F215" s="112">
        <v>44244</v>
      </c>
      <c r="G215" s="113">
        <v>250000</v>
      </c>
      <c r="H215" s="113"/>
      <c r="I215" s="113">
        <v>250000</v>
      </c>
      <c r="J215" s="114">
        <v>2.1499999999999998E-2</v>
      </c>
      <c r="L215" s="105">
        <f t="shared" si="7"/>
        <v>4.132303535170666E-3</v>
      </c>
      <c r="M215" s="106">
        <f t="shared" si="8"/>
        <v>8.8844526006169318E-5</v>
      </c>
    </row>
    <row r="216" spans="1:13" ht="22.5" x14ac:dyDescent="0.2">
      <c r="A216" s="14"/>
      <c r="B216" s="110" t="s">
        <v>191</v>
      </c>
      <c r="C216" s="111" t="s">
        <v>192</v>
      </c>
      <c r="D216" s="112">
        <v>42930</v>
      </c>
      <c r="E216" s="46" t="s">
        <v>133</v>
      </c>
      <c r="F216" s="112">
        <v>44756</v>
      </c>
      <c r="G216" s="113">
        <v>250000</v>
      </c>
      <c r="H216" s="113"/>
      <c r="I216" s="113">
        <v>250000</v>
      </c>
      <c r="J216" s="114">
        <v>2.0500000000000001E-2</v>
      </c>
      <c r="L216" s="105">
        <f t="shared" si="7"/>
        <v>4.132303535170666E-3</v>
      </c>
      <c r="M216" s="106">
        <f t="shared" si="8"/>
        <v>8.4712222470998652E-5</v>
      </c>
    </row>
    <row r="217" spans="1:13" ht="22.5" x14ac:dyDescent="0.2">
      <c r="A217" s="14"/>
      <c r="B217" s="110" t="s">
        <v>193</v>
      </c>
      <c r="C217" s="111" t="s">
        <v>194</v>
      </c>
      <c r="D217" s="112">
        <v>42755</v>
      </c>
      <c r="E217" s="46" t="s">
        <v>133</v>
      </c>
      <c r="F217" s="112">
        <v>44581</v>
      </c>
      <c r="G217" s="113">
        <v>250000</v>
      </c>
      <c r="H217" s="113"/>
      <c r="I217" s="113">
        <v>250000</v>
      </c>
      <c r="J217" s="114">
        <v>0.02</v>
      </c>
      <c r="L217" s="105">
        <f t="shared" si="7"/>
        <v>4.132303535170666E-3</v>
      </c>
      <c r="M217" s="106">
        <f t="shared" si="8"/>
        <v>8.264607070341332E-5</v>
      </c>
    </row>
    <row r="218" spans="1:13" ht="22.5" x14ac:dyDescent="0.2">
      <c r="A218" s="14"/>
      <c r="B218" s="110" t="s">
        <v>195</v>
      </c>
      <c r="C218" s="111" t="s">
        <v>196</v>
      </c>
      <c r="D218" s="112">
        <v>43112</v>
      </c>
      <c r="E218" s="46" t="s">
        <v>197</v>
      </c>
      <c r="F218" s="112">
        <v>43934</v>
      </c>
      <c r="G218" s="113">
        <v>250000</v>
      </c>
      <c r="H218" s="113"/>
      <c r="I218" s="113">
        <v>250000</v>
      </c>
      <c r="J218" s="114">
        <v>0.02</v>
      </c>
      <c r="L218" s="105">
        <f t="shared" si="7"/>
        <v>4.132303535170666E-3</v>
      </c>
      <c r="M218" s="106">
        <f t="shared" si="8"/>
        <v>8.264607070341332E-5</v>
      </c>
    </row>
    <row r="219" spans="1:13" x14ac:dyDescent="0.2">
      <c r="A219" s="14"/>
      <c r="B219" s="110" t="s">
        <v>198</v>
      </c>
      <c r="C219" s="111" t="s">
        <v>199</v>
      </c>
      <c r="D219" s="112">
        <v>42566</v>
      </c>
      <c r="E219" s="46" t="s">
        <v>141</v>
      </c>
      <c r="F219" s="112">
        <v>43661</v>
      </c>
      <c r="G219" s="113">
        <v>250000</v>
      </c>
      <c r="H219" s="113"/>
      <c r="I219" s="113">
        <v>250000</v>
      </c>
      <c r="J219" s="114">
        <v>0.01</v>
      </c>
      <c r="L219" s="105">
        <f t="shared" si="7"/>
        <v>4.132303535170666E-3</v>
      </c>
      <c r="M219" s="106">
        <f t="shared" si="8"/>
        <v>4.132303535170666E-5</v>
      </c>
    </row>
    <row r="220" spans="1:13" ht="22.5" x14ac:dyDescent="0.2">
      <c r="A220" s="14"/>
      <c r="B220" s="110" t="s">
        <v>200</v>
      </c>
      <c r="C220" s="111" t="s">
        <v>201</v>
      </c>
      <c r="D220" s="112">
        <v>42622</v>
      </c>
      <c r="E220" s="46" t="s">
        <v>202</v>
      </c>
      <c r="F220" s="112">
        <v>43991</v>
      </c>
      <c r="G220" s="113">
        <v>250000</v>
      </c>
      <c r="H220" s="113"/>
      <c r="I220" s="113">
        <v>250000</v>
      </c>
      <c r="J220" s="114">
        <v>1.15E-2</v>
      </c>
      <c r="L220" s="105">
        <f t="shared" si="7"/>
        <v>4.132303535170666E-3</v>
      </c>
      <c r="M220" s="106">
        <f t="shared" si="8"/>
        <v>4.7521490654462658E-5</v>
      </c>
    </row>
    <row r="221" spans="1:13" x14ac:dyDescent="0.2">
      <c r="A221" s="14"/>
      <c r="B221" s="110" t="s">
        <v>203</v>
      </c>
      <c r="C221" s="111" t="s">
        <v>204</v>
      </c>
      <c r="D221" s="112">
        <v>42815</v>
      </c>
      <c r="E221" s="46" t="s">
        <v>133</v>
      </c>
      <c r="F221" s="112">
        <v>44641</v>
      </c>
      <c r="G221" s="113">
        <v>250000</v>
      </c>
      <c r="H221" s="113"/>
      <c r="I221" s="113">
        <v>250000</v>
      </c>
      <c r="J221" s="114">
        <v>2.4500000000000001E-2</v>
      </c>
      <c r="L221" s="105">
        <f t="shared" si="7"/>
        <v>4.132303535170666E-3</v>
      </c>
      <c r="M221" s="106">
        <f t="shared" si="8"/>
        <v>1.0124143661168131E-4</v>
      </c>
    </row>
    <row r="222" spans="1:13" ht="22.5" x14ac:dyDescent="0.2">
      <c r="A222" s="14"/>
      <c r="B222" s="110" t="s">
        <v>205</v>
      </c>
      <c r="C222" s="111" t="s">
        <v>206</v>
      </c>
      <c r="D222" s="112">
        <v>42762</v>
      </c>
      <c r="E222" s="46" t="s">
        <v>133</v>
      </c>
      <c r="F222" s="112">
        <v>44588</v>
      </c>
      <c r="G222" s="113">
        <v>250000</v>
      </c>
      <c r="H222" s="113"/>
      <c r="I222" s="113">
        <v>250000</v>
      </c>
      <c r="J222" s="114">
        <v>1.9E-2</v>
      </c>
      <c r="L222" s="105">
        <f t="shared" si="7"/>
        <v>4.132303535170666E-3</v>
      </c>
      <c r="M222" s="106">
        <f t="shared" si="8"/>
        <v>7.8513767168242654E-5</v>
      </c>
    </row>
    <row r="223" spans="1:13" ht="22.5" x14ac:dyDescent="0.2">
      <c r="A223" s="14"/>
      <c r="B223" s="110" t="s">
        <v>207</v>
      </c>
      <c r="C223" s="111" t="s">
        <v>208</v>
      </c>
      <c r="D223" s="112">
        <v>42690</v>
      </c>
      <c r="E223" s="46" t="s">
        <v>190</v>
      </c>
      <c r="F223" s="112">
        <v>43815</v>
      </c>
      <c r="G223" s="113">
        <v>250000</v>
      </c>
      <c r="H223" s="113"/>
      <c r="I223" s="113">
        <v>250000</v>
      </c>
      <c r="J223" s="114">
        <v>1.15E-2</v>
      </c>
      <c r="L223" s="105">
        <f t="shared" si="7"/>
        <v>4.132303535170666E-3</v>
      </c>
      <c r="M223" s="106">
        <f t="shared" si="8"/>
        <v>4.7521490654462658E-5</v>
      </c>
    </row>
    <row r="224" spans="1:13" ht="22.5" x14ac:dyDescent="0.2">
      <c r="A224" s="14"/>
      <c r="B224" s="110" t="s">
        <v>209</v>
      </c>
      <c r="C224" s="111" t="s">
        <v>210</v>
      </c>
      <c r="D224" s="112">
        <v>42888</v>
      </c>
      <c r="E224" s="46" t="s">
        <v>133</v>
      </c>
      <c r="F224" s="112">
        <v>44714</v>
      </c>
      <c r="G224" s="113">
        <v>250000</v>
      </c>
      <c r="H224" s="113"/>
      <c r="I224" s="113">
        <v>250000</v>
      </c>
      <c r="J224" s="114">
        <v>2.0500000000000001E-2</v>
      </c>
      <c r="L224" s="105">
        <f t="shared" si="7"/>
        <v>4.132303535170666E-3</v>
      </c>
      <c r="M224" s="106">
        <f t="shared" si="8"/>
        <v>8.4712222470998652E-5</v>
      </c>
    </row>
    <row r="225" spans="1:13" ht="22.5" x14ac:dyDescent="0.2">
      <c r="A225" s="14"/>
      <c r="B225" s="110" t="s">
        <v>211</v>
      </c>
      <c r="C225" s="111" t="s">
        <v>212</v>
      </c>
      <c r="D225" s="112">
        <v>43028</v>
      </c>
      <c r="E225" s="46" t="s">
        <v>213</v>
      </c>
      <c r="F225" s="112">
        <v>44671</v>
      </c>
      <c r="G225" s="113">
        <v>250000</v>
      </c>
      <c r="H225" s="113"/>
      <c r="I225" s="113">
        <v>250000</v>
      </c>
      <c r="J225" s="114">
        <v>2.1000000000000001E-2</v>
      </c>
      <c r="L225" s="105">
        <f t="shared" si="7"/>
        <v>4.132303535170666E-3</v>
      </c>
      <c r="M225" s="106">
        <f t="shared" si="8"/>
        <v>8.6778374238583985E-5</v>
      </c>
    </row>
    <row r="226" spans="1:13" x14ac:dyDescent="0.2">
      <c r="A226" s="14"/>
      <c r="B226" s="110" t="s">
        <v>214</v>
      </c>
      <c r="C226" s="111" t="s">
        <v>215</v>
      </c>
      <c r="D226" s="112">
        <v>42620</v>
      </c>
      <c r="E226" s="46" t="s">
        <v>141</v>
      </c>
      <c r="F226" s="112">
        <v>43717</v>
      </c>
      <c r="G226" s="113">
        <v>250000</v>
      </c>
      <c r="H226" s="113"/>
      <c r="I226" s="113">
        <v>250000</v>
      </c>
      <c r="J226" s="114">
        <v>1.15E-2</v>
      </c>
      <c r="L226" s="105">
        <f t="shared" si="7"/>
        <v>4.132303535170666E-3</v>
      </c>
      <c r="M226" s="106">
        <f t="shared" si="8"/>
        <v>4.7521490654462658E-5</v>
      </c>
    </row>
    <row r="227" spans="1:13" ht="22.5" x14ac:dyDescent="0.2">
      <c r="A227" s="14"/>
      <c r="B227" s="110" t="s">
        <v>216</v>
      </c>
      <c r="C227" s="111" t="s">
        <v>217</v>
      </c>
      <c r="D227" s="112">
        <v>42781</v>
      </c>
      <c r="E227" s="46" t="s">
        <v>133</v>
      </c>
      <c r="F227" s="112">
        <v>44607</v>
      </c>
      <c r="G227" s="113">
        <v>250000</v>
      </c>
      <c r="H227" s="113"/>
      <c r="I227" s="113">
        <v>250000</v>
      </c>
      <c r="J227" s="114">
        <v>2.3E-2</v>
      </c>
      <c r="L227" s="105">
        <f t="shared" si="7"/>
        <v>4.132303535170666E-3</v>
      </c>
      <c r="M227" s="106">
        <f t="shared" si="8"/>
        <v>9.5042981308925316E-5</v>
      </c>
    </row>
    <row r="228" spans="1:13" x14ac:dyDescent="0.2">
      <c r="A228" s="14"/>
      <c r="B228" s="110" t="s">
        <v>218</v>
      </c>
      <c r="C228" s="111" t="s">
        <v>219</v>
      </c>
      <c r="D228" s="112">
        <v>43112</v>
      </c>
      <c r="E228" s="46" t="s">
        <v>133</v>
      </c>
      <c r="F228" s="112">
        <v>44938</v>
      </c>
      <c r="G228" s="113">
        <v>250000</v>
      </c>
      <c r="H228" s="113"/>
      <c r="I228" s="113">
        <v>250000</v>
      </c>
      <c r="J228" s="114">
        <v>2.35E-2</v>
      </c>
      <c r="L228" s="105">
        <f t="shared" si="7"/>
        <v>4.132303535170666E-3</v>
      </c>
      <c r="M228" s="106">
        <f t="shared" si="8"/>
        <v>9.7109133076510648E-5</v>
      </c>
    </row>
    <row r="229" spans="1:13" x14ac:dyDescent="0.2">
      <c r="A229" s="14"/>
      <c r="B229" s="110" t="s">
        <v>220</v>
      </c>
      <c r="C229" s="111" t="s">
        <v>221</v>
      </c>
      <c r="D229" s="112">
        <v>42748</v>
      </c>
      <c r="E229" s="46" t="s">
        <v>213</v>
      </c>
      <c r="F229" s="112">
        <v>44390</v>
      </c>
      <c r="G229" s="113">
        <v>250000</v>
      </c>
      <c r="H229" s="113"/>
      <c r="I229" s="113">
        <v>250000</v>
      </c>
      <c r="J229" s="114">
        <v>1.95E-2</v>
      </c>
      <c r="L229" s="105">
        <f t="shared" si="7"/>
        <v>4.132303535170666E-3</v>
      </c>
      <c r="M229" s="106">
        <f t="shared" si="8"/>
        <v>8.0579918935827987E-5</v>
      </c>
    </row>
    <row r="230" spans="1:13" ht="22.5" x14ac:dyDescent="0.2">
      <c r="A230" s="14"/>
      <c r="B230" s="110" t="s">
        <v>222</v>
      </c>
      <c r="C230" s="111" t="s">
        <v>223</v>
      </c>
      <c r="D230" s="112">
        <v>42601</v>
      </c>
      <c r="E230" s="46" t="s">
        <v>136</v>
      </c>
      <c r="F230" s="112">
        <v>44062</v>
      </c>
      <c r="G230" s="113">
        <v>250000</v>
      </c>
      <c r="H230" s="113"/>
      <c r="I230" s="113">
        <v>250000</v>
      </c>
      <c r="J230" s="114">
        <v>1.2500000000000001E-2</v>
      </c>
      <c r="L230" s="105">
        <f t="shared" si="7"/>
        <v>4.132303535170666E-3</v>
      </c>
      <c r="M230" s="106">
        <f t="shared" si="8"/>
        <v>5.165379418963333E-5</v>
      </c>
    </row>
    <row r="231" spans="1:13" ht="22.5" x14ac:dyDescent="0.2">
      <c r="A231" s="14"/>
      <c r="B231" s="110" t="s">
        <v>224</v>
      </c>
      <c r="C231" s="111" t="s">
        <v>225</v>
      </c>
      <c r="D231" s="112">
        <v>42559</v>
      </c>
      <c r="E231" s="46" t="s">
        <v>136</v>
      </c>
      <c r="F231" s="112">
        <v>44020</v>
      </c>
      <c r="G231" s="113">
        <v>250000</v>
      </c>
      <c r="H231" s="113"/>
      <c r="I231" s="113">
        <v>250000</v>
      </c>
      <c r="J231" s="114">
        <v>1.15E-2</v>
      </c>
      <c r="L231" s="105">
        <f t="shared" si="7"/>
        <v>4.132303535170666E-3</v>
      </c>
      <c r="M231" s="106">
        <f t="shared" si="8"/>
        <v>4.7521490654462658E-5</v>
      </c>
    </row>
    <row r="232" spans="1:13" x14ac:dyDescent="0.2">
      <c r="A232" s="14"/>
      <c r="B232" s="110" t="s">
        <v>226</v>
      </c>
      <c r="C232" s="111" t="s">
        <v>227</v>
      </c>
      <c r="D232" s="112">
        <v>43098</v>
      </c>
      <c r="E232" s="46" t="s">
        <v>141</v>
      </c>
      <c r="F232" s="112">
        <v>44194</v>
      </c>
      <c r="G232" s="113">
        <v>250000</v>
      </c>
      <c r="H232" s="113"/>
      <c r="I232" s="113">
        <v>250000</v>
      </c>
      <c r="J232" s="114">
        <v>2.1999999999999999E-2</v>
      </c>
      <c r="L232" s="105">
        <f t="shared" si="7"/>
        <v>4.132303535170666E-3</v>
      </c>
      <c r="M232" s="106">
        <f t="shared" si="8"/>
        <v>9.091067777375465E-5</v>
      </c>
    </row>
    <row r="233" spans="1:13" x14ac:dyDescent="0.2">
      <c r="A233" s="14"/>
      <c r="B233" s="110" t="s">
        <v>228</v>
      </c>
      <c r="C233" s="111" t="s">
        <v>229</v>
      </c>
      <c r="D233" s="112">
        <v>43019</v>
      </c>
      <c r="E233" s="46" t="s">
        <v>133</v>
      </c>
      <c r="F233" s="112">
        <v>44845</v>
      </c>
      <c r="G233" s="113">
        <v>250000</v>
      </c>
      <c r="H233" s="113"/>
      <c r="I233" s="113">
        <v>250000</v>
      </c>
      <c r="J233" s="114">
        <v>2.1000000000000001E-2</v>
      </c>
      <c r="L233" s="105">
        <f t="shared" si="7"/>
        <v>4.132303535170666E-3</v>
      </c>
      <c r="M233" s="106">
        <f t="shared" si="8"/>
        <v>8.6778374238583985E-5</v>
      </c>
    </row>
    <row r="234" spans="1:13" x14ac:dyDescent="0.2">
      <c r="A234" s="14"/>
      <c r="B234" s="110" t="s">
        <v>230</v>
      </c>
      <c r="C234" s="111" t="s">
        <v>231</v>
      </c>
      <c r="D234" s="112">
        <v>43119</v>
      </c>
      <c r="E234" s="46" t="s">
        <v>133</v>
      </c>
      <c r="F234" s="112">
        <v>44945</v>
      </c>
      <c r="G234" s="113">
        <v>250000</v>
      </c>
      <c r="H234" s="113"/>
      <c r="I234" s="113">
        <v>250000</v>
      </c>
      <c r="J234" s="114">
        <v>2.35E-2</v>
      </c>
      <c r="L234" s="105">
        <f t="shared" si="7"/>
        <v>4.132303535170666E-3</v>
      </c>
      <c r="M234" s="106">
        <f t="shared" si="8"/>
        <v>9.7109133076510648E-5</v>
      </c>
    </row>
    <row r="235" spans="1:13" ht="22.5" x14ac:dyDescent="0.2">
      <c r="A235" s="14"/>
      <c r="B235" s="110" t="s">
        <v>232</v>
      </c>
      <c r="C235" s="111" t="s">
        <v>233</v>
      </c>
      <c r="D235" s="112">
        <v>43090</v>
      </c>
      <c r="E235" s="46" t="s">
        <v>141</v>
      </c>
      <c r="F235" s="112">
        <v>44186</v>
      </c>
      <c r="G235" s="113">
        <v>250000</v>
      </c>
      <c r="H235" s="113"/>
      <c r="I235" s="113">
        <v>250000</v>
      </c>
      <c r="J235" s="114">
        <v>2.1499999999999998E-2</v>
      </c>
      <c r="L235" s="105">
        <f t="shared" si="7"/>
        <v>4.132303535170666E-3</v>
      </c>
      <c r="M235" s="106">
        <f t="shared" si="8"/>
        <v>8.8844526006169318E-5</v>
      </c>
    </row>
    <row r="236" spans="1:13" ht="21" customHeight="1" x14ac:dyDescent="0.2">
      <c r="A236" s="14"/>
      <c r="B236" s="110" t="s">
        <v>234</v>
      </c>
      <c r="C236" s="111" t="s">
        <v>235</v>
      </c>
      <c r="D236" s="112">
        <v>42985</v>
      </c>
      <c r="E236" s="46" t="s">
        <v>126</v>
      </c>
      <c r="F236" s="112">
        <v>43717</v>
      </c>
      <c r="G236" s="113">
        <v>250000</v>
      </c>
      <c r="H236" s="113"/>
      <c r="I236" s="113">
        <v>250000</v>
      </c>
      <c r="J236" s="114">
        <v>1.7500000000000002E-2</v>
      </c>
      <c r="L236" s="105">
        <f t="shared" si="7"/>
        <v>4.132303535170666E-3</v>
      </c>
      <c r="M236" s="106">
        <f t="shared" si="8"/>
        <v>7.2315311865486656E-5</v>
      </c>
    </row>
    <row r="237" spans="1:13" x14ac:dyDescent="0.2">
      <c r="A237" s="14"/>
      <c r="B237" s="110" t="s">
        <v>236</v>
      </c>
      <c r="C237" s="111" t="s">
        <v>237</v>
      </c>
      <c r="D237" s="112">
        <v>43119</v>
      </c>
      <c r="E237" s="46" t="s">
        <v>141</v>
      </c>
      <c r="F237" s="112">
        <v>44215</v>
      </c>
      <c r="G237" s="113">
        <v>250000</v>
      </c>
      <c r="H237" s="113"/>
      <c r="I237" s="113">
        <v>250000</v>
      </c>
      <c r="J237" s="114">
        <v>2.1499999999999998E-2</v>
      </c>
      <c r="L237" s="105">
        <f t="shared" si="7"/>
        <v>4.132303535170666E-3</v>
      </c>
      <c r="M237" s="106">
        <f t="shared" si="8"/>
        <v>8.8844526006169318E-5</v>
      </c>
    </row>
    <row r="238" spans="1:13" x14ac:dyDescent="0.2">
      <c r="A238" s="14"/>
      <c r="B238" s="110" t="s">
        <v>238</v>
      </c>
      <c r="C238" s="111" t="s">
        <v>239</v>
      </c>
      <c r="D238" s="112">
        <v>43033</v>
      </c>
      <c r="E238" s="46" t="s">
        <v>133</v>
      </c>
      <c r="F238" s="112">
        <v>44859</v>
      </c>
      <c r="G238" s="113">
        <v>250000</v>
      </c>
      <c r="H238" s="113"/>
      <c r="I238" s="113">
        <v>250000</v>
      </c>
      <c r="J238" s="114">
        <v>2.1499999999999998E-2</v>
      </c>
      <c r="L238" s="105">
        <f t="shared" si="7"/>
        <v>4.132303535170666E-3</v>
      </c>
      <c r="M238" s="106">
        <f t="shared" si="8"/>
        <v>8.8844526006169318E-5</v>
      </c>
    </row>
    <row r="239" spans="1:13" ht="22.5" x14ac:dyDescent="0.2">
      <c r="A239" s="14"/>
      <c r="B239" s="110" t="s">
        <v>240</v>
      </c>
      <c r="C239" s="111" t="s">
        <v>241</v>
      </c>
      <c r="D239" s="112">
        <v>42521</v>
      </c>
      <c r="E239" s="46" t="s">
        <v>141</v>
      </c>
      <c r="F239" s="112">
        <v>43616</v>
      </c>
      <c r="G239" s="113">
        <v>250000</v>
      </c>
      <c r="H239" s="83"/>
      <c r="I239" s="113">
        <v>250000</v>
      </c>
      <c r="J239" s="104">
        <v>1.0999999999999999E-2</v>
      </c>
      <c r="L239" s="105">
        <f t="shared" si="7"/>
        <v>4.132303535170666E-3</v>
      </c>
      <c r="M239" s="106">
        <f t="shared" si="8"/>
        <v>4.5455338886877325E-5</v>
      </c>
    </row>
    <row r="240" spans="1:13" ht="22.5" x14ac:dyDescent="0.2">
      <c r="A240" s="14"/>
      <c r="B240" s="110" t="s">
        <v>242</v>
      </c>
      <c r="C240" s="111" t="s">
        <v>243</v>
      </c>
      <c r="D240" s="112">
        <v>42692</v>
      </c>
      <c r="E240" s="46" t="s">
        <v>141</v>
      </c>
      <c r="F240" s="112">
        <v>43787</v>
      </c>
      <c r="G240" s="113">
        <v>250000</v>
      </c>
      <c r="H240" s="113"/>
      <c r="I240" s="113">
        <v>250000</v>
      </c>
      <c r="J240" s="114">
        <v>1.0999999999999999E-2</v>
      </c>
      <c r="L240" s="105">
        <f t="shared" si="7"/>
        <v>4.132303535170666E-3</v>
      </c>
      <c r="M240" s="106">
        <f t="shared" si="8"/>
        <v>4.5455338886877325E-5</v>
      </c>
    </row>
    <row r="241" spans="1:13" ht="22.5" x14ac:dyDescent="0.2">
      <c r="A241" s="14"/>
      <c r="B241" s="110" t="s">
        <v>244</v>
      </c>
      <c r="C241" s="111" t="s">
        <v>245</v>
      </c>
      <c r="D241" s="112">
        <v>42753</v>
      </c>
      <c r="E241" s="46" t="s">
        <v>133</v>
      </c>
      <c r="F241" s="112">
        <v>44579</v>
      </c>
      <c r="G241" s="113">
        <v>250000</v>
      </c>
      <c r="H241" s="113"/>
      <c r="I241" s="113">
        <v>250000</v>
      </c>
      <c r="J241" s="114">
        <v>2.0500000000000001E-2</v>
      </c>
      <c r="L241" s="105">
        <f t="shared" si="7"/>
        <v>4.132303535170666E-3</v>
      </c>
      <c r="M241" s="106">
        <f t="shared" si="8"/>
        <v>8.4712222470998652E-5</v>
      </c>
    </row>
    <row r="242" spans="1:13" ht="22.5" x14ac:dyDescent="0.2">
      <c r="A242" s="14"/>
      <c r="B242" s="110" t="s">
        <v>246</v>
      </c>
      <c r="C242" s="111" t="s">
        <v>247</v>
      </c>
      <c r="D242" s="112">
        <v>42683</v>
      </c>
      <c r="E242" s="46" t="s">
        <v>141</v>
      </c>
      <c r="F242" s="112">
        <v>43777</v>
      </c>
      <c r="G242" s="113">
        <v>250000</v>
      </c>
      <c r="H242" s="113"/>
      <c r="I242" s="113">
        <v>250000</v>
      </c>
      <c r="J242" s="114">
        <v>1.15E-2</v>
      </c>
      <c r="L242" s="105">
        <f t="shared" si="7"/>
        <v>4.132303535170666E-3</v>
      </c>
      <c r="M242" s="106">
        <f t="shared" si="8"/>
        <v>4.7521490654462658E-5</v>
      </c>
    </row>
    <row r="243" spans="1:13" ht="22.5" x14ac:dyDescent="0.2">
      <c r="A243" s="14"/>
      <c r="B243" s="110" t="s">
        <v>248</v>
      </c>
      <c r="C243" s="111" t="s">
        <v>249</v>
      </c>
      <c r="D243" s="112">
        <v>42655</v>
      </c>
      <c r="E243" s="46" t="s">
        <v>141</v>
      </c>
      <c r="F243" s="112">
        <v>43753</v>
      </c>
      <c r="G243" s="113">
        <v>250000</v>
      </c>
      <c r="H243" s="113"/>
      <c r="I243" s="113">
        <v>250000</v>
      </c>
      <c r="J243" s="114">
        <v>1.2999999999999999E-2</v>
      </c>
      <c r="L243" s="105">
        <f t="shared" si="7"/>
        <v>4.132303535170666E-3</v>
      </c>
      <c r="M243" s="106">
        <f t="shared" si="8"/>
        <v>5.3719945957218656E-5</v>
      </c>
    </row>
    <row r="244" spans="1:13" ht="22.5" x14ac:dyDescent="0.2">
      <c r="A244" s="14"/>
      <c r="B244" s="110" t="s">
        <v>250</v>
      </c>
      <c r="C244" s="111" t="s">
        <v>251</v>
      </c>
      <c r="D244" s="112">
        <v>42566</v>
      </c>
      <c r="E244" s="46" t="s">
        <v>136</v>
      </c>
      <c r="F244" s="112">
        <v>44027</v>
      </c>
      <c r="G244" s="113">
        <v>250000</v>
      </c>
      <c r="H244" s="113"/>
      <c r="I244" s="113">
        <v>250000</v>
      </c>
      <c r="J244" s="114">
        <v>1.15E-2</v>
      </c>
      <c r="L244" s="105">
        <f t="shared" si="7"/>
        <v>4.132303535170666E-3</v>
      </c>
      <c r="M244" s="106">
        <f t="shared" si="8"/>
        <v>4.7521490654462658E-5</v>
      </c>
    </row>
    <row r="245" spans="1:13" ht="22.5" x14ac:dyDescent="0.2">
      <c r="A245" s="14"/>
      <c r="B245" s="110" t="s">
        <v>252</v>
      </c>
      <c r="C245" s="111" t="s">
        <v>253</v>
      </c>
      <c r="D245" s="112">
        <v>43047</v>
      </c>
      <c r="E245" s="46" t="s">
        <v>133</v>
      </c>
      <c r="F245" s="112">
        <v>44873</v>
      </c>
      <c r="G245" s="113">
        <v>250000</v>
      </c>
      <c r="H245" s="113"/>
      <c r="I245" s="113">
        <v>250000</v>
      </c>
      <c r="J245" s="114">
        <v>2.1499999999999998E-2</v>
      </c>
      <c r="L245" s="105">
        <f t="shared" si="7"/>
        <v>4.132303535170666E-3</v>
      </c>
      <c r="M245" s="106">
        <f t="shared" si="8"/>
        <v>8.8844526006169318E-5</v>
      </c>
    </row>
    <row r="246" spans="1:13" ht="22.5" x14ac:dyDescent="0.2">
      <c r="A246" s="14"/>
      <c r="B246" s="110" t="s">
        <v>254</v>
      </c>
      <c r="C246" s="111" t="s">
        <v>255</v>
      </c>
      <c r="D246" s="112">
        <v>43089</v>
      </c>
      <c r="E246" s="46" t="s">
        <v>256</v>
      </c>
      <c r="F246" s="112">
        <v>44306</v>
      </c>
      <c r="G246" s="113">
        <v>250000</v>
      </c>
      <c r="H246" s="113"/>
      <c r="I246" s="113">
        <v>250000</v>
      </c>
      <c r="J246" s="114">
        <v>0.02</v>
      </c>
      <c r="L246" s="105">
        <f t="shared" si="7"/>
        <v>4.132303535170666E-3</v>
      </c>
      <c r="M246" s="106">
        <f t="shared" si="8"/>
        <v>8.264607070341332E-5</v>
      </c>
    </row>
    <row r="247" spans="1:13" x14ac:dyDescent="0.2">
      <c r="A247" s="14"/>
      <c r="B247" s="110" t="s">
        <v>257</v>
      </c>
      <c r="C247" s="111" t="s">
        <v>258</v>
      </c>
      <c r="D247" s="112">
        <v>42748</v>
      </c>
      <c r="E247" s="46" t="s">
        <v>141</v>
      </c>
      <c r="F247" s="112">
        <v>43843</v>
      </c>
      <c r="G247" s="113">
        <v>250000</v>
      </c>
      <c r="H247" s="113"/>
      <c r="I247" s="113">
        <v>250000</v>
      </c>
      <c r="J247" s="114">
        <v>1.6E-2</v>
      </c>
      <c r="L247" s="105">
        <f t="shared" si="7"/>
        <v>4.132303535170666E-3</v>
      </c>
      <c r="M247" s="106">
        <f t="shared" si="8"/>
        <v>6.6116856562730659E-5</v>
      </c>
    </row>
    <row r="248" spans="1:13" ht="22.5" x14ac:dyDescent="0.2">
      <c r="A248" s="14"/>
      <c r="B248" s="110" t="s">
        <v>259</v>
      </c>
      <c r="C248" s="111" t="s">
        <v>260</v>
      </c>
      <c r="D248" s="112">
        <v>43126</v>
      </c>
      <c r="E248" s="46" t="s">
        <v>261</v>
      </c>
      <c r="F248" s="112">
        <v>44403</v>
      </c>
      <c r="G248" s="113">
        <v>250000</v>
      </c>
      <c r="H248" s="113"/>
      <c r="I248" s="113">
        <v>250000</v>
      </c>
      <c r="J248" s="114">
        <v>2.1999999999999999E-2</v>
      </c>
      <c r="L248" s="105">
        <f t="shared" si="7"/>
        <v>4.132303535170666E-3</v>
      </c>
      <c r="M248" s="106">
        <f t="shared" si="8"/>
        <v>9.091067777375465E-5</v>
      </c>
    </row>
    <row r="249" spans="1:13" x14ac:dyDescent="0.2">
      <c r="A249" s="14"/>
      <c r="B249" s="110" t="s">
        <v>262</v>
      </c>
      <c r="C249" s="111" t="s">
        <v>263</v>
      </c>
      <c r="D249" s="112">
        <v>42976</v>
      </c>
      <c r="E249" s="46" t="s">
        <v>133</v>
      </c>
      <c r="F249" s="112">
        <v>44802</v>
      </c>
      <c r="G249" s="113">
        <v>250000</v>
      </c>
      <c r="H249" s="113"/>
      <c r="I249" s="113">
        <v>250000</v>
      </c>
      <c r="J249" s="114">
        <v>1.7999999999999999E-2</v>
      </c>
      <c r="L249" s="105">
        <f t="shared" si="7"/>
        <v>4.132303535170666E-3</v>
      </c>
      <c r="M249" s="106">
        <f t="shared" si="8"/>
        <v>7.4381463633071976E-5</v>
      </c>
    </row>
    <row r="250" spans="1:13" x14ac:dyDescent="0.2">
      <c r="A250" s="14"/>
      <c r="B250" s="110" t="s">
        <v>264</v>
      </c>
      <c r="C250" s="111" t="s">
        <v>265</v>
      </c>
      <c r="D250" s="112">
        <v>42888</v>
      </c>
      <c r="E250" s="46" t="s">
        <v>133</v>
      </c>
      <c r="F250" s="112">
        <v>44714</v>
      </c>
      <c r="G250" s="113">
        <v>250000</v>
      </c>
      <c r="H250" s="113"/>
      <c r="I250" s="113">
        <v>250000</v>
      </c>
      <c r="J250" s="114">
        <v>2.4E-2</v>
      </c>
      <c r="L250" s="105">
        <f t="shared" si="7"/>
        <v>4.132303535170666E-3</v>
      </c>
      <c r="M250" s="106">
        <f t="shared" si="8"/>
        <v>9.9175284844095981E-5</v>
      </c>
    </row>
    <row r="251" spans="1:13" ht="22.5" x14ac:dyDescent="0.2">
      <c r="A251" s="14"/>
      <c r="B251" s="110" t="s">
        <v>266</v>
      </c>
      <c r="C251" s="111" t="s">
        <v>267</v>
      </c>
      <c r="D251" s="112">
        <v>43063</v>
      </c>
      <c r="E251" s="46" t="s">
        <v>136</v>
      </c>
      <c r="F251" s="112">
        <v>44524</v>
      </c>
      <c r="G251" s="113">
        <v>250000</v>
      </c>
      <c r="H251" s="113"/>
      <c r="I251" s="113">
        <v>250000</v>
      </c>
      <c r="J251" s="114">
        <v>2.1000000000000001E-2</v>
      </c>
      <c r="L251" s="105">
        <f t="shared" ref="L251:L258" si="9">I251/I$268</f>
        <v>4.132303535170666E-3</v>
      </c>
      <c r="M251" s="106">
        <f t="shared" ref="M251:M258" si="10">L251*J251</f>
        <v>8.6778374238583985E-5</v>
      </c>
    </row>
    <row r="252" spans="1:13" x14ac:dyDescent="0.2">
      <c r="A252" s="14"/>
      <c r="B252" s="110" t="s">
        <v>268</v>
      </c>
      <c r="C252" s="111" t="s">
        <v>269</v>
      </c>
      <c r="D252" s="112">
        <v>42523</v>
      </c>
      <c r="E252" s="46" t="s">
        <v>270</v>
      </c>
      <c r="F252" s="112">
        <v>43923</v>
      </c>
      <c r="G252" s="113">
        <v>250000</v>
      </c>
      <c r="H252" s="83"/>
      <c r="I252" s="113">
        <v>250000</v>
      </c>
      <c r="J252" s="104">
        <v>1.2500000000000001E-2</v>
      </c>
      <c r="L252" s="105">
        <f t="shared" si="9"/>
        <v>4.132303535170666E-3</v>
      </c>
      <c r="M252" s="106">
        <f t="shared" si="10"/>
        <v>5.165379418963333E-5</v>
      </c>
    </row>
    <row r="253" spans="1:13" ht="22.5" x14ac:dyDescent="0.2">
      <c r="A253" s="14"/>
      <c r="B253" s="110" t="s">
        <v>271</v>
      </c>
      <c r="C253" s="111" t="s">
        <v>272</v>
      </c>
      <c r="D253" s="112">
        <v>42755</v>
      </c>
      <c r="E253" s="46" t="s">
        <v>261</v>
      </c>
      <c r="F253" s="112">
        <v>43668</v>
      </c>
      <c r="G253" s="113">
        <v>250000</v>
      </c>
      <c r="H253" s="113"/>
      <c r="I253" s="113">
        <v>250000</v>
      </c>
      <c r="J253" s="114">
        <v>1.4500000000000001E-2</v>
      </c>
      <c r="L253" s="105">
        <f t="shared" si="9"/>
        <v>4.132303535170666E-3</v>
      </c>
      <c r="M253" s="106">
        <f t="shared" si="10"/>
        <v>5.9918401259974661E-5</v>
      </c>
    </row>
    <row r="254" spans="1:13" ht="22.5" x14ac:dyDescent="0.2">
      <c r="A254" s="14"/>
      <c r="B254" s="110" t="s">
        <v>273</v>
      </c>
      <c r="C254" s="111" t="s">
        <v>274</v>
      </c>
      <c r="D254" s="112">
        <v>43020</v>
      </c>
      <c r="E254" s="46" t="s">
        <v>213</v>
      </c>
      <c r="F254" s="112">
        <v>44663</v>
      </c>
      <c r="G254" s="113">
        <v>250000</v>
      </c>
      <c r="H254" s="113"/>
      <c r="I254" s="113">
        <v>250000</v>
      </c>
      <c r="J254" s="114">
        <v>2.0500000000000001E-2</v>
      </c>
      <c r="L254" s="105">
        <f t="shared" si="9"/>
        <v>4.132303535170666E-3</v>
      </c>
      <c r="M254" s="106">
        <f t="shared" si="10"/>
        <v>8.4712222470998652E-5</v>
      </c>
    </row>
    <row r="255" spans="1:13" ht="22.5" x14ac:dyDescent="0.2">
      <c r="A255" s="14"/>
      <c r="B255" s="110" t="s">
        <v>275</v>
      </c>
      <c r="C255" s="111" t="s">
        <v>276</v>
      </c>
      <c r="D255" s="112">
        <v>42692</v>
      </c>
      <c r="E255" s="46" t="s">
        <v>141</v>
      </c>
      <c r="F255" s="112">
        <v>43787</v>
      </c>
      <c r="G255" s="113">
        <v>250000</v>
      </c>
      <c r="H255" s="113"/>
      <c r="I255" s="113">
        <v>250000</v>
      </c>
      <c r="J255" s="114">
        <v>1.35E-2</v>
      </c>
      <c r="L255" s="105">
        <f t="shared" si="9"/>
        <v>4.132303535170666E-3</v>
      </c>
      <c r="M255" s="106">
        <f t="shared" si="10"/>
        <v>5.5786097724803988E-5</v>
      </c>
    </row>
    <row r="256" spans="1:13" x14ac:dyDescent="0.2">
      <c r="A256" s="14"/>
      <c r="B256" s="110" t="s">
        <v>277</v>
      </c>
      <c r="C256" s="111" t="s">
        <v>278</v>
      </c>
      <c r="D256" s="112">
        <v>42760</v>
      </c>
      <c r="E256" s="46" t="s">
        <v>141</v>
      </c>
      <c r="F256" s="112">
        <v>43857</v>
      </c>
      <c r="G256" s="113">
        <v>250000</v>
      </c>
      <c r="H256" s="113"/>
      <c r="I256" s="113">
        <v>250000</v>
      </c>
      <c r="J256" s="114">
        <v>1.7000000000000001E-2</v>
      </c>
      <c r="L256" s="105">
        <f t="shared" si="9"/>
        <v>4.132303535170666E-3</v>
      </c>
      <c r="M256" s="106">
        <f t="shared" si="10"/>
        <v>7.0249160097901324E-5</v>
      </c>
    </row>
    <row r="257" spans="1:14" ht="22.5" x14ac:dyDescent="0.2">
      <c r="A257" s="14"/>
      <c r="B257" s="110" t="s">
        <v>279</v>
      </c>
      <c r="C257" s="111" t="s">
        <v>280</v>
      </c>
      <c r="D257" s="112">
        <v>42756</v>
      </c>
      <c r="E257" s="46" t="s">
        <v>141</v>
      </c>
      <c r="F257" s="112">
        <v>43851</v>
      </c>
      <c r="G257" s="113">
        <v>200000</v>
      </c>
      <c r="H257" s="113"/>
      <c r="I257" s="113">
        <v>200000</v>
      </c>
      <c r="J257" s="114">
        <v>1.7500000000000002E-2</v>
      </c>
      <c r="L257" s="105">
        <f t="shared" si="9"/>
        <v>3.3058428281365327E-3</v>
      </c>
      <c r="M257" s="106">
        <f t="shared" si="10"/>
        <v>5.7852249492389328E-5</v>
      </c>
    </row>
    <row r="258" spans="1:14" x14ac:dyDescent="0.2">
      <c r="A258" s="14"/>
      <c r="B258" s="110" t="s">
        <v>281</v>
      </c>
      <c r="C258" s="111" t="s">
        <v>282</v>
      </c>
      <c r="D258" s="112">
        <v>42632</v>
      </c>
      <c r="E258" s="46" t="s">
        <v>141</v>
      </c>
      <c r="F258" s="112">
        <v>43727</v>
      </c>
      <c r="G258" s="113">
        <v>250000</v>
      </c>
      <c r="H258" s="113"/>
      <c r="I258" s="113">
        <v>250000</v>
      </c>
      <c r="J258" s="114">
        <v>1.0999999999999999E-2</v>
      </c>
      <c r="L258" s="105">
        <f t="shared" si="9"/>
        <v>4.132303535170666E-3</v>
      </c>
      <c r="M258" s="106">
        <f t="shared" si="10"/>
        <v>4.5455338886877325E-5</v>
      </c>
    </row>
    <row r="259" spans="1:14" ht="12.75" customHeight="1" x14ac:dyDescent="0.2">
      <c r="A259" s="82"/>
      <c r="B259" s="117"/>
      <c r="C259" s="118"/>
      <c r="D259" s="112"/>
      <c r="E259" s="46"/>
      <c r="F259" s="112"/>
      <c r="G259" s="119"/>
      <c r="H259" s="119"/>
      <c r="I259" s="113"/>
      <c r="J259" s="114"/>
      <c r="K259" s="120"/>
      <c r="L259" s="105"/>
      <c r="M259" s="106"/>
    </row>
    <row r="260" spans="1:14" ht="12.75" customHeight="1" x14ac:dyDescent="0.2">
      <c r="A260" s="14" t="s">
        <v>283</v>
      </c>
      <c r="B260" s="117" t="s">
        <v>284</v>
      </c>
      <c r="C260" s="118" t="s">
        <v>285</v>
      </c>
      <c r="D260" s="112">
        <v>43315</v>
      </c>
      <c r="E260" s="46" t="s">
        <v>286</v>
      </c>
      <c r="F260" s="112">
        <v>43708</v>
      </c>
      <c r="G260" s="119">
        <v>500000</v>
      </c>
      <c r="H260" s="119"/>
      <c r="I260" s="113">
        <v>500000</v>
      </c>
      <c r="J260" s="114">
        <v>1.2500000000000001E-2</v>
      </c>
      <c r="K260" s="120"/>
      <c r="L260" s="105">
        <f t="shared" ref="L260:L266" si="11">I260/I$268</f>
        <v>8.2646070703413319E-3</v>
      </c>
      <c r="M260" s="106">
        <f t="shared" ref="M260:M266" si="12">L260*J260</f>
        <v>1.0330758837926666E-4</v>
      </c>
    </row>
    <row r="261" spans="1:14" ht="12.75" customHeight="1" x14ac:dyDescent="0.2">
      <c r="A261" s="82"/>
      <c r="B261" s="117" t="s">
        <v>284</v>
      </c>
      <c r="C261" s="118" t="s">
        <v>287</v>
      </c>
      <c r="D261" s="112">
        <v>43315</v>
      </c>
      <c r="E261" s="46" t="s">
        <v>286</v>
      </c>
      <c r="F261" s="112">
        <v>43708</v>
      </c>
      <c r="G261" s="119">
        <v>500000</v>
      </c>
      <c r="H261" s="119"/>
      <c r="I261" s="113">
        <v>500000</v>
      </c>
      <c r="J261" s="114">
        <v>1.6250000000000001E-2</v>
      </c>
      <c r="K261" s="120"/>
      <c r="L261" s="105">
        <f t="shared" si="11"/>
        <v>8.2646070703413319E-3</v>
      </c>
      <c r="M261" s="106">
        <f t="shared" si="12"/>
        <v>1.3429986489304664E-4</v>
      </c>
    </row>
    <row r="262" spans="1:14" ht="12.75" customHeight="1" x14ac:dyDescent="0.2">
      <c r="A262" s="14"/>
      <c r="B262" s="117" t="s">
        <v>284</v>
      </c>
      <c r="C262" s="118" t="s">
        <v>288</v>
      </c>
      <c r="D262" s="112">
        <v>43312</v>
      </c>
      <c r="E262" s="46" t="s">
        <v>141</v>
      </c>
      <c r="F262" s="112">
        <v>44408</v>
      </c>
      <c r="G262" s="119">
        <v>1000000</v>
      </c>
      <c r="H262" s="119"/>
      <c r="I262" s="113">
        <v>1000000</v>
      </c>
      <c r="J262" s="114">
        <v>1.2500000000000001E-2</v>
      </c>
      <c r="K262" s="120"/>
      <c r="L262" s="105">
        <f t="shared" si="11"/>
        <v>1.6529214140682664E-2</v>
      </c>
      <c r="M262" s="106">
        <f t="shared" si="12"/>
        <v>2.0661517675853332E-4</v>
      </c>
    </row>
    <row r="263" spans="1:14" ht="12.75" customHeight="1" x14ac:dyDescent="0.2">
      <c r="A263" s="82"/>
      <c r="B263" s="117" t="s">
        <v>284</v>
      </c>
      <c r="C263" s="118" t="s">
        <v>289</v>
      </c>
      <c r="D263" s="112">
        <v>43312</v>
      </c>
      <c r="E263" s="46" t="s">
        <v>286</v>
      </c>
      <c r="F263" s="112">
        <v>43677</v>
      </c>
      <c r="G263" s="119">
        <v>1000000</v>
      </c>
      <c r="H263" s="119"/>
      <c r="I263" s="113">
        <v>1000000</v>
      </c>
      <c r="J263" s="114">
        <v>8.7500000000000008E-3</v>
      </c>
      <c r="K263" s="120"/>
      <c r="L263" s="105">
        <f t="shared" si="11"/>
        <v>1.6529214140682664E-2</v>
      </c>
      <c r="M263" s="106">
        <f t="shared" si="12"/>
        <v>1.4463062373097331E-4</v>
      </c>
    </row>
    <row r="264" spans="1:14" ht="12.75" customHeight="1" x14ac:dyDescent="0.2">
      <c r="A264" s="82"/>
      <c r="B264" s="117" t="s">
        <v>284</v>
      </c>
      <c r="C264" s="118" t="s">
        <v>290</v>
      </c>
      <c r="D264" s="112">
        <v>43336</v>
      </c>
      <c r="E264" s="46" t="s">
        <v>291</v>
      </c>
      <c r="F264" s="112">
        <v>43646</v>
      </c>
      <c r="G264" s="119">
        <v>1000000</v>
      </c>
      <c r="H264" s="119"/>
      <c r="I264" s="113">
        <v>1000000</v>
      </c>
      <c r="J264" s="114">
        <v>1.6250000000000001E-2</v>
      </c>
      <c r="K264" s="120"/>
      <c r="L264" s="105">
        <f t="shared" si="11"/>
        <v>1.6529214140682664E-2</v>
      </c>
      <c r="M264" s="106">
        <f t="shared" si="12"/>
        <v>2.6859972978609327E-4</v>
      </c>
    </row>
    <row r="265" spans="1:14" ht="12.75" customHeight="1" x14ac:dyDescent="0.2">
      <c r="A265" s="82"/>
      <c r="B265" s="117" t="s">
        <v>284</v>
      </c>
      <c r="C265" s="118" t="s">
        <v>292</v>
      </c>
      <c r="D265" s="112">
        <v>43312</v>
      </c>
      <c r="E265" s="46" t="s">
        <v>126</v>
      </c>
      <c r="F265" s="112">
        <v>44043</v>
      </c>
      <c r="G265" s="119">
        <v>1000000</v>
      </c>
      <c r="H265" s="119"/>
      <c r="I265" s="113">
        <v>1000000</v>
      </c>
      <c r="J265" s="114">
        <v>1.6250000000000001E-2</v>
      </c>
      <c r="K265" s="120"/>
      <c r="L265" s="105">
        <f t="shared" si="11"/>
        <v>1.6529214140682664E-2</v>
      </c>
      <c r="M265" s="106">
        <f t="shared" si="12"/>
        <v>2.6859972978609327E-4</v>
      </c>
    </row>
    <row r="266" spans="1:14" ht="12" thickBot="1" x14ac:dyDescent="0.25">
      <c r="A266" s="121" t="s">
        <v>293</v>
      </c>
      <c r="B266" s="122"/>
      <c r="C266" s="123"/>
      <c r="D266" s="124"/>
      <c r="E266" s="124"/>
      <c r="F266" s="125"/>
      <c r="G266" s="126"/>
      <c r="H266" s="126"/>
      <c r="I266" s="127">
        <f>-398208.4-59055.05+322092.08</f>
        <v>-135171.37</v>
      </c>
      <c r="J266" s="128"/>
      <c r="K266" s="120"/>
      <c r="L266" s="105">
        <f t="shared" si="11"/>
        <v>-2.2342765204194483E-3</v>
      </c>
      <c r="M266" s="106">
        <f t="shared" si="12"/>
        <v>0</v>
      </c>
    </row>
    <row r="267" spans="1:14" x14ac:dyDescent="0.2">
      <c r="A267" s="98"/>
      <c r="B267" s="71"/>
      <c r="C267" s="71"/>
      <c r="D267" s="129"/>
      <c r="E267" s="129"/>
      <c r="F267" s="130"/>
      <c r="G267" s="130">
        <f>SUM(G187:G266)</f>
        <v>22950000</v>
      </c>
      <c r="H267" s="130"/>
      <c r="I267" s="131"/>
      <c r="J267" s="119"/>
    </row>
    <row r="268" spans="1:14" ht="12" thickBot="1" x14ac:dyDescent="0.25">
      <c r="A268" s="14"/>
      <c r="D268" s="132"/>
      <c r="E268" s="132"/>
      <c r="F268" s="133"/>
      <c r="G268" s="31" t="s">
        <v>294</v>
      </c>
      <c r="H268" s="31"/>
      <c r="I268" s="134">
        <f>SUM(I174:I266)</f>
        <v>60498943.960000001</v>
      </c>
      <c r="J268" s="135"/>
      <c r="L268" s="136"/>
    </row>
    <row r="269" spans="1:14" ht="12" thickTop="1" x14ac:dyDescent="0.2">
      <c r="A269" s="14"/>
      <c r="D269" s="132"/>
      <c r="E269" s="132"/>
      <c r="F269" s="133"/>
      <c r="H269" s="31"/>
      <c r="I269" s="25"/>
      <c r="J269" s="137"/>
      <c r="N269" s="136"/>
    </row>
    <row r="270" spans="1:14" x14ac:dyDescent="0.2">
      <c r="A270" s="14"/>
      <c r="B270" s="31"/>
      <c r="C270" s="31"/>
      <c r="D270" s="132"/>
      <c r="E270" s="132"/>
      <c r="F270" s="137"/>
      <c r="G270" s="138" t="s">
        <v>295</v>
      </c>
      <c r="H270" s="138"/>
      <c r="I270" s="28"/>
      <c r="J270" s="139">
        <f>SUM(M174:M266)</f>
        <v>1.6329887555995948E-2</v>
      </c>
      <c r="K270" s="140"/>
    </row>
    <row r="271" spans="1:14" x14ac:dyDescent="0.2">
      <c r="A271" s="14"/>
      <c r="B271" s="31"/>
      <c r="C271" s="31"/>
      <c r="D271" s="132"/>
      <c r="E271" s="132"/>
      <c r="F271" s="137"/>
      <c r="G271" s="138"/>
      <c r="H271" s="138"/>
      <c r="I271" s="28"/>
      <c r="J271" s="139"/>
      <c r="K271" s="140"/>
    </row>
    <row r="272" spans="1:14" x14ac:dyDescent="0.2">
      <c r="A272" s="14"/>
      <c r="B272" s="31"/>
      <c r="C272" s="31"/>
      <c r="D272" s="132"/>
      <c r="E272" s="132"/>
      <c r="F272" s="137"/>
      <c r="G272" s="138"/>
      <c r="H272" s="138"/>
      <c r="I272" s="28"/>
      <c r="J272" s="139"/>
      <c r="K272" s="140"/>
    </row>
    <row r="273" spans="1:11" x14ac:dyDescent="0.2">
      <c r="A273" s="14"/>
      <c r="B273" s="31"/>
      <c r="C273" s="31"/>
      <c r="D273" s="132"/>
      <c r="E273" s="132"/>
      <c r="F273" s="137"/>
      <c r="G273" s="138"/>
      <c r="H273" s="138"/>
      <c r="I273" s="28"/>
      <c r="J273" s="139"/>
      <c r="K273" s="140"/>
    </row>
    <row r="274" spans="1:11" x14ac:dyDescent="0.2">
      <c r="A274" s="14"/>
      <c r="B274" s="31"/>
      <c r="C274" s="31"/>
      <c r="D274" s="132"/>
      <c r="E274" s="132"/>
      <c r="F274" s="137"/>
      <c r="G274" s="138"/>
      <c r="H274" s="138"/>
      <c r="I274" s="28"/>
      <c r="J274" s="139"/>
      <c r="K274" s="140"/>
    </row>
    <row r="275" spans="1:11" x14ac:dyDescent="0.2">
      <c r="A275" s="14"/>
      <c r="B275" s="31"/>
      <c r="C275" s="31"/>
      <c r="D275" s="132"/>
      <c r="E275" s="132"/>
      <c r="F275" s="137"/>
      <c r="G275" s="138"/>
      <c r="H275" s="138"/>
      <c r="I275" s="28"/>
      <c r="J275" s="139"/>
      <c r="K275" s="140"/>
    </row>
    <row r="276" spans="1:11" x14ac:dyDescent="0.2">
      <c r="A276" s="14"/>
      <c r="B276" s="31"/>
      <c r="C276" s="31"/>
      <c r="D276" s="132"/>
      <c r="E276" s="132"/>
      <c r="F276" s="137"/>
      <c r="G276" s="138"/>
      <c r="H276" s="138"/>
      <c r="I276" s="28"/>
      <c r="J276" s="139"/>
      <c r="K276" s="140"/>
    </row>
    <row r="277" spans="1:11" x14ac:dyDescent="0.2">
      <c r="A277" s="14"/>
      <c r="B277" s="31"/>
      <c r="C277" s="31"/>
      <c r="D277" s="132"/>
      <c r="E277" s="132"/>
      <c r="F277" s="137"/>
      <c r="G277" s="138"/>
      <c r="H277" s="138"/>
      <c r="I277" s="141"/>
      <c r="J277" s="140"/>
      <c r="K277" s="140"/>
    </row>
    <row r="278" spans="1:11" x14ac:dyDescent="0.2">
      <c r="A278" s="14"/>
      <c r="B278" s="31"/>
      <c r="C278" s="31"/>
      <c r="D278" s="132"/>
      <c r="E278" s="132"/>
      <c r="F278" s="137"/>
      <c r="G278" s="138"/>
      <c r="H278" s="133"/>
      <c r="I278" s="133"/>
      <c r="J278" s="133"/>
      <c r="K278" s="142"/>
    </row>
    <row r="279" spans="1:11" x14ac:dyDescent="0.2">
      <c r="B279" s="98"/>
      <c r="C279" s="98"/>
      <c r="D279" s="98"/>
      <c r="E279" s="98"/>
      <c r="F279" s="98"/>
      <c r="G279" s="98"/>
      <c r="H279" s="98"/>
      <c r="I279" s="98"/>
      <c r="J279" s="98"/>
      <c r="K279" s="98"/>
    </row>
    <row r="280" spans="1:11" x14ac:dyDescent="0.2">
      <c r="B280" s="98"/>
      <c r="C280" s="98"/>
      <c r="D280" s="98"/>
      <c r="E280" s="98"/>
      <c r="F280" s="98"/>
      <c r="G280" s="98"/>
      <c r="H280" s="98"/>
      <c r="I280" s="98"/>
      <c r="J280" s="98"/>
      <c r="K280" s="98"/>
    </row>
    <row r="281" spans="1:11" x14ac:dyDescent="0.2">
      <c r="B281" s="98"/>
      <c r="C281" s="98"/>
      <c r="D281" s="98"/>
      <c r="E281" s="98"/>
      <c r="F281" s="98"/>
      <c r="G281" s="98"/>
      <c r="H281" s="98"/>
      <c r="I281" s="98"/>
      <c r="J281" s="98"/>
      <c r="K281" s="98"/>
    </row>
    <row r="282" spans="1:11" x14ac:dyDescent="0.2">
      <c r="B282" s="98"/>
      <c r="C282" s="98"/>
      <c r="D282" s="98"/>
      <c r="E282" s="98"/>
      <c r="F282" s="98"/>
      <c r="G282" s="98"/>
      <c r="H282" s="98"/>
      <c r="I282" s="98"/>
      <c r="J282" s="98"/>
      <c r="K282" s="98"/>
    </row>
    <row r="283" spans="1:11" x14ac:dyDescent="0.2">
      <c r="B283" s="98"/>
      <c r="C283" s="98"/>
      <c r="D283" s="98"/>
      <c r="E283" s="98"/>
      <c r="F283" s="98"/>
      <c r="G283" s="98"/>
      <c r="H283" s="98"/>
      <c r="I283" s="98"/>
      <c r="J283" s="98"/>
      <c r="K283" s="98"/>
    </row>
    <row r="284" spans="1:11" x14ac:dyDescent="0.2">
      <c r="B284" s="98"/>
      <c r="C284" s="98"/>
      <c r="D284" s="98"/>
      <c r="E284" s="98"/>
      <c r="F284" s="98"/>
      <c r="G284" s="98"/>
      <c r="H284" s="98"/>
      <c r="I284" s="98"/>
      <c r="J284" s="98"/>
      <c r="K284" s="98"/>
    </row>
    <row r="285" spans="1:11" x14ac:dyDescent="0.2">
      <c r="B285" s="98"/>
      <c r="C285" s="98"/>
      <c r="D285" s="98"/>
      <c r="E285" s="98"/>
      <c r="F285" s="98"/>
      <c r="G285" s="98"/>
      <c r="H285" s="98"/>
      <c r="I285" s="98"/>
      <c r="J285" s="98"/>
      <c r="K285" s="98"/>
    </row>
    <row r="286" spans="1:11" x14ac:dyDescent="0.2">
      <c r="B286" s="98"/>
      <c r="C286" s="98"/>
      <c r="D286" s="98"/>
      <c r="E286" s="98"/>
      <c r="F286" s="98"/>
      <c r="G286" s="98"/>
      <c r="H286" s="98"/>
      <c r="I286" s="98"/>
      <c r="J286" s="98"/>
      <c r="K286" s="98"/>
    </row>
    <row r="287" spans="1:11" x14ac:dyDescent="0.2">
      <c r="B287" s="98"/>
      <c r="C287" s="98"/>
      <c r="D287" s="98"/>
      <c r="E287" s="98"/>
      <c r="F287" s="98"/>
      <c r="G287" s="98"/>
      <c r="H287" s="98"/>
      <c r="I287" s="98"/>
      <c r="J287" s="98"/>
      <c r="K287" s="98"/>
    </row>
    <row r="288" spans="1:11" x14ac:dyDescent="0.2">
      <c r="B288" s="98"/>
      <c r="C288" s="98"/>
      <c r="D288" s="98"/>
      <c r="E288" s="98"/>
      <c r="F288" s="98"/>
      <c r="G288" s="98"/>
      <c r="H288" s="98"/>
      <c r="I288" s="98"/>
      <c r="J288" s="98"/>
      <c r="K288" s="98"/>
    </row>
    <row r="289" spans="2:11" x14ac:dyDescent="0.2">
      <c r="B289" s="98"/>
      <c r="C289" s="98"/>
      <c r="D289" s="98"/>
      <c r="E289" s="98"/>
      <c r="F289" s="98"/>
      <c r="G289" s="98"/>
      <c r="H289" s="98"/>
      <c r="I289" s="98"/>
      <c r="J289" s="98"/>
      <c r="K289" s="98"/>
    </row>
    <row r="290" spans="2:11" x14ac:dyDescent="0.2">
      <c r="B290" s="98"/>
      <c r="C290" s="98"/>
      <c r="D290" s="98"/>
      <c r="E290" s="98"/>
      <c r="F290" s="98"/>
      <c r="G290" s="98"/>
      <c r="H290" s="98"/>
      <c r="I290" s="98"/>
      <c r="J290" s="98"/>
      <c r="K290" s="98"/>
    </row>
    <row r="291" spans="2:11" x14ac:dyDescent="0.2">
      <c r="B291" s="98"/>
      <c r="C291" s="98"/>
      <c r="D291" s="98"/>
      <c r="E291" s="98"/>
      <c r="F291" s="98"/>
      <c r="G291" s="98"/>
      <c r="H291" s="98"/>
      <c r="I291" s="98"/>
      <c r="J291" s="98"/>
      <c r="K291" s="98"/>
    </row>
    <row r="292" spans="2:11" x14ac:dyDescent="0.2">
      <c r="B292" s="98"/>
      <c r="C292" s="98"/>
      <c r="D292" s="98"/>
      <c r="E292" s="98"/>
      <c r="F292" s="98"/>
      <c r="G292" s="98"/>
      <c r="H292" s="98"/>
      <c r="I292" s="98"/>
      <c r="J292" s="98"/>
      <c r="K292" s="98"/>
    </row>
    <row r="293" spans="2:11" x14ac:dyDescent="0.2">
      <c r="B293" s="98"/>
      <c r="C293" s="98"/>
      <c r="D293" s="98"/>
      <c r="E293" s="98"/>
      <c r="F293" s="98"/>
      <c r="G293" s="98"/>
      <c r="H293" s="98"/>
      <c r="I293" s="98"/>
      <c r="J293" s="98"/>
      <c r="K293" s="98"/>
    </row>
    <row r="294" spans="2:11" x14ac:dyDescent="0.2">
      <c r="B294" s="98"/>
      <c r="C294" s="98"/>
      <c r="D294" s="98"/>
      <c r="E294" s="98"/>
      <c r="F294" s="98"/>
      <c r="G294" s="98"/>
      <c r="H294" s="98"/>
      <c r="I294" s="98"/>
      <c r="J294" s="98"/>
      <c r="K294" s="98"/>
    </row>
    <row r="295" spans="2:11" x14ac:dyDescent="0.2">
      <c r="B295" s="98"/>
      <c r="C295" s="98"/>
      <c r="D295" s="98"/>
      <c r="E295" s="98"/>
      <c r="F295" s="98"/>
      <c r="G295" s="98"/>
      <c r="H295" s="98"/>
      <c r="I295" s="98"/>
      <c r="J295" s="98"/>
      <c r="K295" s="98"/>
    </row>
    <row r="296" spans="2:11" x14ac:dyDescent="0.2">
      <c r="B296" s="98"/>
      <c r="C296" s="98"/>
      <c r="D296" s="98"/>
      <c r="E296" s="98"/>
      <c r="F296" s="98"/>
      <c r="G296" s="98"/>
      <c r="H296" s="98"/>
      <c r="I296" s="98"/>
      <c r="J296" s="98"/>
      <c r="K296" s="98"/>
    </row>
    <row r="297" spans="2:11" x14ac:dyDescent="0.2">
      <c r="B297" s="98"/>
      <c r="C297" s="98"/>
      <c r="D297" s="98"/>
      <c r="E297" s="98"/>
      <c r="F297" s="98"/>
      <c r="G297" s="98"/>
      <c r="H297" s="98"/>
      <c r="I297" s="98"/>
      <c r="J297" s="98"/>
      <c r="K297" s="98"/>
    </row>
    <row r="298" spans="2:11" x14ac:dyDescent="0.2">
      <c r="B298" s="98"/>
      <c r="C298" s="98"/>
      <c r="D298" s="98"/>
      <c r="E298" s="98"/>
      <c r="F298" s="98"/>
      <c r="G298" s="98"/>
      <c r="H298" s="98"/>
      <c r="I298" s="98"/>
      <c r="J298" s="98"/>
      <c r="K298" s="98"/>
    </row>
    <row r="299" spans="2:11" x14ac:dyDescent="0.2">
      <c r="B299" s="98"/>
      <c r="C299" s="98"/>
      <c r="D299" s="98"/>
      <c r="E299" s="98"/>
      <c r="F299" s="98"/>
      <c r="G299" s="98"/>
      <c r="H299" s="98"/>
      <c r="I299" s="98"/>
      <c r="J299" s="98"/>
      <c r="K299" s="98"/>
    </row>
    <row r="300" spans="2:11" x14ac:dyDescent="0.2">
      <c r="B300" s="98"/>
      <c r="C300" s="98"/>
      <c r="D300" s="98"/>
      <c r="E300" s="98"/>
      <c r="F300" s="98"/>
      <c r="G300" s="98"/>
      <c r="H300" s="98"/>
      <c r="I300" s="98"/>
      <c r="J300" s="98"/>
      <c r="K300" s="98"/>
    </row>
    <row r="301" spans="2:11" x14ac:dyDescent="0.2">
      <c r="B301" s="98"/>
      <c r="C301" s="98"/>
      <c r="D301" s="98"/>
      <c r="E301" s="98"/>
      <c r="F301" s="98"/>
      <c r="G301" s="98"/>
      <c r="H301" s="98"/>
      <c r="I301" s="98"/>
      <c r="J301" s="98"/>
      <c r="K301" s="98"/>
    </row>
    <row r="302" spans="2:11" x14ac:dyDescent="0.2">
      <c r="B302" s="98"/>
      <c r="C302" s="98"/>
      <c r="D302" s="98"/>
      <c r="E302" s="98"/>
      <c r="F302" s="98"/>
      <c r="G302" s="98"/>
      <c r="H302" s="98"/>
      <c r="I302" s="98"/>
      <c r="J302" s="98"/>
      <c r="K302" s="98"/>
    </row>
    <row r="303" spans="2:11" x14ac:dyDescent="0.2">
      <c r="B303" s="98"/>
      <c r="C303" s="98"/>
      <c r="D303" s="98"/>
      <c r="E303" s="98"/>
      <c r="F303" s="98"/>
      <c r="G303" s="98"/>
      <c r="H303" s="98"/>
      <c r="I303" s="98"/>
      <c r="J303" s="98"/>
      <c r="K303" s="98"/>
    </row>
    <row r="304" spans="2:11" x14ac:dyDescent="0.2">
      <c r="B304" s="98"/>
      <c r="C304" s="98"/>
      <c r="D304" s="98"/>
      <c r="E304" s="98"/>
      <c r="F304" s="98"/>
      <c r="G304" s="98"/>
      <c r="H304" s="98"/>
      <c r="I304" s="98"/>
      <c r="J304" s="98"/>
      <c r="K304" s="98"/>
    </row>
    <row r="305" spans="1:11" x14ac:dyDescent="0.2">
      <c r="B305" s="98"/>
      <c r="C305" s="98"/>
      <c r="D305" s="98"/>
      <c r="E305" s="98"/>
      <c r="F305" s="98"/>
      <c r="G305" s="98"/>
      <c r="H305" s="98"/>
      <c r="I305" s="98"/>
      <c r="J305" s="98"/>
      <c r="K305" s="98"/>
    </row>
    <row r="306" spans="1:11" x14ac:dyDescent="0.2">
      <c r="B306" s="98"/>
      <c r="C306" s="98"/>
      <c r="D306" s="98"/>
      <c r="E306" s="98"/>
      <c r="F306" s="98"/>
      <c r="G306" s="98"/>
      <c r="H306" s="98"/>
      <c r="I306" s="98"/>
      <c r="J306" s="98"/>
      <c r="K306" s="98"/>
    </row>
    <row r="307" spans="1:11" x14ac:dyDescent="0.2">
      <c r="B307" s="98"/>
      <c r="C307" s="98"/>
      <c r="D307" s="98"/>
      <c r="E307" s="98"/>
      <c r="F307" s="98"/>
      <c r="G307" s="98"/>
      <c r="H307" s="98"/>
      <c r="I307" s="98"/>
      <c r="J307" s="98"/>
      <c r="K307" s="98"/>
    </row>
    <row r="308" spans="1:11" x14ac:dyDescent="0.2">
      <c r="B308" s="98"/>
      <c r="C308" s="98"/>
      <c r="D308" s="98"/>
      <c r="E308" s="98"/>
      <c r="F308" s="98"/>
      <c r="G308" s="98"/>
      <c r="H308" s="98"/>
      <c r="I308" s="98"/>
      <c r="J308" s="98"/>
      <c r="K308" s="98"/>
    </row>
    <row r="309" spans="1:11" x14ac:dyDescent="0.2">
      <c r="B309" s="98"/>
      <c r="C309" s="98"/>
      <c r="D309" s="98"/>
      <c r="E309" s="98"/>
      <c r="F309" s="98"/>
      <c r="G309" s="98"/>
      <c r="H309" s="98"/>
      <c r="I309" s="98"/>
      <c r="J309" s="98"/>
      <c r="K309" s="98"/>
    </row>
    <row r="310" spans="1:11" x14ac:dyDescent="0.2">
      <c r="B310" s="98"/>
      <c r="C310" s="98"/>
      <c r="D310" s="98"/>
      <c r="E310" s="98"/>
      <c r="F310" s="98"/>
      <c r="G310" s="98"/>
      <c r="H310" s="98"/>
      <c r="I310" s="98"/>
      <c r="J310" s="98"/>
      <c r="K310" s="98"/>
    </row>
    <row r="311" spans="1:11" x14ac:dyDescent="0.2">
      <c r="B311" s="98"/>
      <c r="C311" s="98"/>
      <c r="D311" s="98"/>
      <c r="E311" s="98"/>
      <c r="F311" s="98"/>
      <c r="G311" s="98"/>
      <c r="H311" s="98"/>
      <c r="I311" s="98"/>
      <c r="J311" s="98"/>
      <c r="K311" s="98"/>
    </row>
    <row r="312" spans="1:11" x14ac:dyDescent="0.2">
      <c r="B312" s="98"/>
      <c r="C312" s="98"/>
      <c r="D312" s="98"/>
      <c r="E312" s="98"/>
      <c r="F312" s="98"/>
      <c r="G312" s="98"/>
      <c r="H312" s="98"/>
      <c r="I312" s="98"/>
      <c r="J312" s="98"/>
      <c r="K312" s="98"/>
    </row>
    <row r="313" spans="1:11" x14ac:dyDescent="0.2">
      <c r="B313" s="98"/>
      <c r="C313" s="98"/>
      <c r="D313" s="98"/>
      <c r="E313" s="98"/>
      <c r="F313" s="98"/>
      <c r="G313" s="98"/>
      <c r="H313" s="98"/>
      <c r="I313" s="98"/>
      <c r="J313" s="98"/>
      <c r="K313" s="98"/>
    </row>
    <row r="314" spans="1:11" x14ac:dyDescent="0.2">
      <c r="B314" s="98"/>
      <c r="C314" s="98"/>
      <c r="D314" s="98"/>
      <c r="E314" s="98"/>
      <c r="F314" s="98"/>
      <c r="G314" s="98"/>
      <c r="H314" s="98"/>
      <c r="I314" s="98"/>
      <c r="J314" s="98"/>
      <c r="K314" s="98"/>
    </row>
    <row r="315" spans="1:11" x14ac:dyDescent="0.2">
      <c r="B315" s="98"/>
      <c r="C315" s="98"/>
      <c r="D315" s="98"/>
      <c r="E315" s="98"/>
      <c r="F315" s="98"/>
      <c r="G315" s="98"/>
      <c r="H315" s="98"/>
      <c r="I315" s="98"/>
      <c r="J315" s="98"/>
      <c r="K315" s="98"/>
    </row>
    <row r="316" spans="1:11" x14ac:dyDescent="0.2">
      <c r="B316" s="98"/>
      <c r="C316" s="98"/>
      <c r="D316" s="98"/>
      <c r="E316" s="98"/>
      <c r="F316" s="98"/>
      <c r="G316" s="98"/>
      <c r="H316" s="98"/>
      <c r="I316" s="98"/>
      <c r="J316" s="98"/>
      <c r="K316" s="98"/>
    </row>
    <row r="317" spans="1:11" x14ac:dyDescent="0.2">
      <c r="A317" s="143" t="s">
        <v>296</v>
      </c>
      <c r="B317" s="98"/>
      <c r="C317" s="98"/>
      <c r="D317" s="43"/>
      <c r="E317" s="43"/>
      <c r="F317" s="137"/>
      <c r="G317" s="120"/>
      <c r="H317" s="43"/>
      <c r="I317" s="43"/>
      <c r="J317" s="43"/>
      <c r="K317" s="43"/>
    </row>
    <row r="318" spans="1:11" x14ac:dyDescent="0.2">
      <c r="A318" s="14" t="s">
        <v>297</v>
      </c>
      <c r="D318" s="98"/>
      <c r="E318" s="98"/>
      <c r="F318" s="137"/>
      <c r="G318" s="120"/>
      <c r="H318" s="43"/>
      <c r="I318" s="43"/>
      <c r="J318" s="43"/>
      <c r="K318" s="43"/>
    </row>
    <row r="319" spans="1:11" x14ac:dyDescent="0.2">
      <c r="A319" s="14" t="s">
        <v>298</v>
      </c>
      <c r="D319" s="98"/>
      <c r="E319" s="98"/>
      <c r="G319" s="144"/>
    </row>
    <row r="320" spans="1:11" x14ac:dyDescent="0.2">
      <c r="A320" s="138" t="s">
        <v>299</v>
      </c>
      <c r="D320" s="98"/>
      <c r="E320" s="98"/>
      <c r="G320" s="144"/>
    </row>
    <row r="321" spans="1:11" x14ac:dyDescent="0.2">
      <c r="A321" s="138"/>
      <c r="D321" s="98"/>
      <c r="E321" s="98"/>
      <c r="G321" s="144"/>
    </row>
    <row r="322" spans="1:11" x14ac:dyDescent="0.2">
      <c r="A322" s="138"/>
      <c r="D322" s="98"/>
      <c r="E322" s="98"/>
      <c r="G322" s="144"/>
    </row>
    <row r="323" spans="1:11" x14ac:dyDescent="0.2">
      <c r="A323" s="138"/>
      <c r="B323" s="3" t="s">
        <v>300</v>
      </c>
      <c r="D323" s="98"/>
      <c r="E323" s="98"/>
      <c r="G323" s="144"/>
    </row>
    <row r="324" spans="1:11" x14ac:dyDescent="0.2">
      <c r="A324" s="138"/>
      <c r="B324" s="3" t="s">
        <v>301</v>
      </c>
      <c r="F324" s="133"/>
    </row>
    <row r="325" spans="1:11" x14ac:dyDescent="0.2">
      <c r="A325" s="14"/>
      <c r="F325" s="133"/>
    </row>
    <row r="326" spans="1:11" x14ac:dyDescent="0.2">
      <c r="A326" s="14"/>
      <c r="B326" s="14" t="s">
        <v>302</v>
      </c>
      <c r="C326" s="14"/>
    </row>
    <row r="327" spans="1:11" x14ac:dyDescent="0.2">
      <c r="A327" s="14"/>
      <c r="B327" s="14" t="s">
        <v>303</v>
      </c>
      <c r="C327" s="14"/>
    </row>
    <row r="328" spans="1:11" x14ac:dyDescent="0.2">
      <c r="A328" s="14"/>
      <c r="B328" s="14" t="s">
        <v>304</v>
      </c>
      <c r="C328" s="14"/>
    </row>
    <row r="329" spans="1:11" x14ac:dyDescent="0.2">
      <c r="A329" s="14"/>
    </row>
    <row r="330" spans="1:11" x14ac:dyDescent="0.2">
      <c r="A330" s="14"/>
    </row>
    <row r="331" spans="1:11" x14ac:dyDescent="0.2">
      <c r="A331" s="14"/>
      <c r="F331" s="3" t="s">
        <v>305</v>
      </c>
    </row>
    <row r="332" spans="1:11" x14ac:dyDescent="0.2">
      <c r="A332" s="14"/>
      <c r="D332" s="98"/>
      <c r="E332" s="98"/>
    </row>
    <row r="333" spans="1:11" x14ac:dyDescent="0.2">
      <c r="A333" s="14"/>
      <c r="D333" s="98"/>
      <c r="E333" s="98"/>
    </row>
    <row r="334" spans="1:11" ht="12" thickBot="1" x14ac:dyDescent="0.25">
      <c r="A334" s="14"/>
      <c r="D334" s="98"/>
      <c r="E334" s="98"/>
      <c r="J334" s="98"/>
      <c r="K334" s="98"/>
    </row>
    <row r="335" spans="1:11" x14ac:dyDescent="0.2">
      <c r="B335" s="98"/>
      <c r="C335" s="98"/>
      <c r="D335" s="98"/>
      <c r="E335" s="98"/>
      <c r="F335" s="145" t="s">
        <v>306</v>
      </c>
      <c r="G335" s="145"/>
      <c r="H335" s="145"/>
      <c r="I335" s="145" t="s">
        <v>307</v>
      </c>
      <c r="J335" s="98"/>
      <c r="K335" s="98"/>
    </row>
  </sheetData>
  <mergeCells count="9">
    <mergeCell ref="A167:J167"/>
    <mergeCell ref="A168:J168"/>
    <mergeCell ref="A169:J169"/>
    <mergeCell ref="A1:I1"/>
    <mergeCell ref="A2:I2"/>
    <mergeCell ref="A3:I3"/>
    <mergeCell ref="A91:I91"/>
    <mergeCell ref="A92:I92"/>
    <mergeCell ref="A93:I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2019-03-08T00:27:02Z</dcterms:created>
  <dcterms:modified xsi:type="dcterms:W3CDTF">2019-03-08T00:28:26Z</dcterms:modified>
</cp:coreProperties>
</file>