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vannap\Desktop\Treasurer Report FY18-19\"/>
    </mc:Choice>
  </mc:AlternateContent>
  <bookViews>
    <workbookView xWindow="0" yWindow="0" windowWidth="28800" windowHeight="1144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59" i="1" l="1"/>
  <c r="M359" i="1"/>
  <c r="L359" i="1"/>
  <c r="L358" i="1"/>
  <c r="O357" i="1"/>
  <c r="L357" i="1"/>
  <c r="L356" i="1"/>
  <c r="P355" i="1"/>
  <c r="O355" i="1"/>
  <c r="N355" i="1"/>
  <c r="M355" i="1"/>
  <c r="L355" i="1"/>
  <c r="P354" i="1"/>
  <c r="O354" i="1"/>
  <c r="N354" i="1"/>
  <c r="L354" i="1"/>
  <c r="G268" i="1"/>
  <c r="I267" i="1"/>
  <c r="G186" i="1"/>
  <c r="G184" i="1"/>
  <c r="I180" i="1"/>
  <c r="G180" i="1" s="1"/>
  <c r="I178" i="1"/>
  <c r="G178" i="1"/>
  <c r="D145" i="1"/>
  <c r="C145" i="1"/>
  <c r="B145" i="1"/>
  <c r="D144" i="1"/>
  <c r="C144" i="1"/>
  <c r="B144" i="1"/>
  <c r="G143" i="1"/>
  <c r="F143" i="1"/>
  <c r="E143" i="1"/>
  <c r="E142" i="1"/>
  <c r="F142" i="1" s="1"/>
  <c r="E141" i="1"/>
  <c r="F141" i="1" s="1"/>
  <c r="G141" i="1" s="1"/>
  <c r="F140" i="1"/>
  <c r="E140" i="1"/>
  <c r="E139" i="1"/>
  <c r="F139" i="1" s="1"/>
  <c r="F138" i="1"/>
  <c r="E138" i="1"/>
  <c r="E137" i="1"/>
  <c r="F137" i="1" s="1"/>
  <c r="G137" i="1" s="1"/>
  <c r="F136" i="1"/>
  <c r="E136" i="1"/>
  <c r="F135" i="1"/>
  <c r="G135" i="1" s="1"/>
  <c r="E135" i="1"/>
  <c r="E134" i="1"/>
  <c r="F134" i="1" s="1"/>
  <c r="G134" i="1" s="1"/>
  <c r="G133" i="1"/>
  <c r="E133" i="1"/>
  <c r="F133" i="1" s="1"/>
  <c r="E132" i="1"/>
  <c r="F132" i="1" s="1"/>
  <c r="G132" i="1" s="1"/>
  <c r="E131" i="1"/>
  <c r="F131" i="1" s="1"/>
  <c r="E130" i="1"/>
  <c r="F130" i="1" s="1"/>
  <c r="G130" i="1" s="1"/>
  <c r="E129" i="1"/>
  <c r="F129" i="1" s="1"/>
  <c r="G129" i="1" s="1"/>
  <c r="E128" i="1"/>
  <c r="F128" i="1" s="1"/>
  <c r="G128" i="1" s="1"/>
  <c r="E127" i="1"/>
  <c r="F127" i="1" s="1"/>
  <c r="E126" i="1"/>
  <c r="F126" i="1" s="1"/>
  <c r="G126" i="1" s="1"/>
  <c r="E125" i="1"/>
  <c r="F125" i="1" s="1"/>
  <c r="G125" i="1" s="1"/>
  <c r="O124" i="1"/>
  <c r="O358" i="1" s="1"/>
  <c r="N124" i="1"/>
  <c r="G124" i="1"/>
  <c r="E124" i="1"/>
  <c r="F124" i="1" s="1"/>
  <c r="O123" i="1"/>
  <c r="N123" i="1"/>
  <c r="M357" i="1" s="1"/>
  <c r="F123" i="1"/>
  <c r="G123" i="1" s="1"/>
  <c r="E123" i="1"/>
  <c r="O122" i="1"/>
  <c r="N122" i="1"/>
  <c r="E122" i="1"/>
  <c r="F122" i="1" s="1"/>
  <c r="G122" i="1" s="1"/>
  <c r="O121" i="1"/>
  <c r="E121" i="1"/>
  <c r="F121" i="1" s="1"/>
  <c r="G121" i="1" s="1"/>
  <c r="G120" i="1"/>
  <c r="E120" i="1"/>
  <c r="F120" i="1" s="1"/>
  <c r="O119" i="1"/>
  <c r="E119" i="1"/>
  <c r="F119" i="1" s="1"/>
  <c r="G119" i="1" s="1"/>
  <c r="E118" i="1"/>
  <c r="F118" i="1" s="1"/>
  <c r="G118" i="1" s="1"/>
  <c r="E117" i="1"/>
  <c r="F117" i="1" s="1"/>
  <c r="G117" i="1" s="1"/>
  <c r="E116" i="1"/>
  <c r="F116" i="1" s="1"/>
  <c r="G116" i="1" s="1"/>
  <c r="E115" i="1"/>
  <c r="M105" i="1" s="1"/>
  <c r="E114" i="1"/>
  <c r="F114" i="1" s="1"/>
  <c r="F113" i="1"/>
  <c r="G113" i="1" s="1"/>
  <c r="E113" i="1"/>
  <c r="E112" i="1"/>
  <c r="F112" i="1" s="1"/>
  <c r="G112" i="1" s="1"/>
  <c r="E111" i="1"/>
  <c r="F111" i="1" s="1"/>
  <c r="G111" i="1" s="1"/>
  <c r="E110" i="1"/>
  <c r="F110" i="1" s="1"/>
  <c r="D108" i="1"/>
  <c r="C108" i="1"/>
  <c r="B108" i="1"/>
  <c r="M107" i="1"/>
  <c r="E107" i="1"/>
  <c r="F107" i="1" s="1"/>
  <c r="M106" i="1"/>
  <c r="E106" i="1"/>
  <c r="F106" i="1" s="1"/>
  <c r="E105" i="1"/>
  <c r="F105" i="1" s="1"/>
  <c r="G105" i="1" s="1"/>
  <c r="M104" i="1"/>
  <c r="E104" i="1"/>
  <c r="E108" i="1" s="1"/>
  <c r="M103" i="1"/>
  <c r="F103" i="1"/>
  <c r="E103" i="1"/>
  <c r="E101" i="1"/>
  <c r="B34" i="1"/>
  <c r="B12" i="1" s="1"/>
  <c r="H12" i="1" s="1"/>
  <c r="G16" i="1"/>
  <c r="F16" i="1"/>
  <c r="E16" i="1"/>
  <c r="I182" i="1" s="1"/>
  <c r="D16" i="1"/>
  <c r="H15" i="1"/>
  <c r="H14" i="1"/>
  <c r="H13" i="1"/>
  <c r="B11" i="1"/>
  <c r="H11" i="1" s="1"/>
  <c r="I10" i="1"/>
  <c r="I16" i="1" s="1"/>
  <c r="H10" i="1"/>
  <c r="H9" i="1"/>
  <c r="H8" i="1"/>
  <c r="M102" i="1" l="1"/>
  <c r="F101" i="1"/>
  <c r="B16" i="1"/>
  <c r="I176" i="1" s="1"/>
  <c r="H16" i="1"/>
  <c r="F108" i="1"/>
  <c r="G108" i="1" s="1"/>
  <c r="G103" i="1"/>
  <c r="M358" i="1"/>
  <c r="N121" i="1"/>
  <c r="G182" i="1"/>
  <c r="G110" i="1"/>
  <c r="F144" i="1"/>
  <c r="G144" i="1" s="1"/>
  <c r="O356" i="1"/>
  <c r="E144" i="1"/>
  <c r="E145" i="1" s="1"/>
  <c r="E147" i="1" s="1"/>
  <c r="M109" i="1" s="1"/>
  <c r="F104" i="1"/>
  <c r="G104" i="1" s="1"/>
  <c r="F115" i="1"/>
  <c r="G115" i="1" s="1"/>
  <c r="G176" i="1" l="1"/>
  <c r="I269" i="1"/>
  <c r="N119" i="1"/>
  <c r="L176" i="1"/>
  <c r="M176" i="1" s="1"/>
  <c r="G101" i="1"/>
  <c r="F145" i="1"/>
  <c r="G145" i="1" s="1"/>
  <c r="M356" i="1"/>
  <c r="M110" i="1"/>
  <c r="N106" i="1" l="1"/>
  <c r="L106" i="1" s="1"/>
  <c r="N108" i="1"/>
  <c r="N105" i="1"/>
  <c r="L105" i="1" s="1"/>
  <c r="N107" i="1"/>
  <c r="L107" i="1" s="1"/>
  <c r="N104" i="1"/>
  <c r="L104" i="1" s="1"/>
  <c r="N103" i="1"/>
  <c r="L103" i="1" s="1"/>
  <c r="M354" i="1"/>
  <c r="M360" i="1" s="1"/>
  <c r="N125" i="1"/>
  <c r="L266" i="1"/>
  <c r="M266" i="1" s="1"/>
  <c r="L262" i="1"/>
  <c r="M262" i="1" s="1"/>
  <c r="L257" i="1"/>
  <c r="M257" i="1" s="1"/>
  <c r="L253" i="1"/>
  <c r="M253" i="1" s="1"/>
  <c r="L249" i="1"/>
  <c r="M249" i="1" s="1"/>
  <c r="L245" i="1"/>
  <c r="M245" i="1" s="1"/>
  <c r="L241" i="1"/>
  <c r="M241" i="1" s="1"/>
  <c r="L237" i="1"/>
  <c r="M237" i="1" s="1"/>
  <c r="L233" i="1"/>
  <c r="M233" i="1" s="1"/>
  <c r="L229" i="1"/>
  <c r="M229" i="1" s="1"/>
  <c r="L225" i="1"/>
  <c r="M225" i="1" s="1"/>
  <c r="L221" i="1"/>
  <c r="M221" i="1" s="1"/>
  <c r="L217" i="1"/>
  <c r="M217" i="1" s="1"/>
  <c r="L213" i="1"/>
  <c r="M213" i="1" s="1"/>
  <c r="L209" i="1"/>
  <c r="M209" i="1" s="1"/>
  <c r="L205" i="1"/>
  <c r="M205" i="1" s="1"/>
  <c r="L201" i="1"/>
  <c r="M201" i="1" s="1"/>
  <c r="L197" i="1"/>
  <c r="M197" i="1" s="1"/>
  <c r="L193" i="1"/>
  <c r="M193" i="1" s="1"/>
  <c r="L189" i="1"/>
  <c r="M189" i="1" s="1"/>
  <c r="L261" i="1"/>
  <c r="M261" i="1" s="1"/>
  <c r="L252" i="1"/>
  <c r="M252" i="1" s="1"/>
  <c r="L248" i="1"/>
  <c r="M248" i="1" s="1"/>
  <c r="L240" i="1"/>
  <c r="M240" i="1" s="1"/>
  <c r="L232" i="1"/>
  <c r="M232" i="1" s="1"/>
  <c r="L224" i="1"/>
  <c r="M224" i="1" s="1"/>
  <c r="L216" i="1"/>
  <c r="M216" i="1" s="1"/>
  <c r="L208" i="1"/>
  <c r="M208" i="1" s="1"/>
  <c r="L200" i="1"/>
  <c r="M200" i="1" s="1"/>
  <c r="L192" i="1"/>
  <c r="M192" i="1" s="1"/>
  <c r="L188" i="1"/>
  <c r="M188" i="1" s="1"/>
  <c r="L178" i="1"/>
  <c r="M178" i="1" s="1"/>
  <c r="L258" i="1"/>
  <c r="M258" i="1" s="1"/>
  <c r="L254" i="1"/>
  <c r="M254" i="1" s="1"/>
  <c r="L242" i="1"/>
  <c r="M242" i="1" s="1"/>
  <c r="L230" i="1"/>
  <c r="M230" i="1" s="1"/>
  <c r="L265" i="1"/>
  <c r="M265" i="1" s="1"/>
  <c r="L256" i="1"/>
  <c r="M256" i="1" s="1"/>
  <c r="L244" i="1"/>
  <c r="M244" i="1" s="1"/>
  <c r="L236" i="1"/>
  <c r="M236" i="1" s="1"/>
  <c r="L228" i="1"/>
  <c r="M228" i="1" s="1"/>
  <c r="L220" i="1"/>
  <c r="M220" i="1" s="1"/>
  <c r="L212" i="1"/>
  <c r="M212" i="1" s="1"/>
  <c r="L204" i="1"/>
  <c r="M204" i="1" s="1"/>
  <c r="L196" i="1"/>
  <c r="M196" i="1" s="1"/>
  <c r="L250" i="1"/>
  <c r="M250" i="1" s="1"/>
  <c r="L234" i="1"/>
  <c r="M234" i="1" s="1"/>
  <c r="L264" i="1"/>
  <c r="M264" i="1" s="1"/>
  <c r="L259" i="1"/>
  <c r="M259" i="1" s="1"/>
  <c r="L255" i="1"/>
  <c r="M255" i="1" s="1"/>
  <c r="L251" i="1"/>
  <c r="M251" i="1" s="1"/>
  <c r="L247" i="1"/>
  <c r="M247" i="1" s="1"/>
  <c r="L243" i="1"/>
  <c r="M243" i="1" s="1"/>
  <c r="L239" i="1"/>
  <c r="M239" i="1" s="1"/>
  <c r="L235" i="1"/>
  <c r="M235" i="1" s="1"/>
  <c r="L231" i="1"/>
  <c r="M231" i="1" s="1"/>
  <c r="L227" i="1"/>
  <c r="M227" i="1" s="1"/>
  <c r="L223" i="1"/>
  <c r="M223" i="1" s="1"/>
  <c r="L219" i="1"/>
  <c r="M219" i="1" s="1"/>
  <c r="L215" i="1"/>
  <c r="M215" i="1" s="1"/>
  <c r="L211" i="1"/>
  <c r="M211" i="1" s="1"/>
  <c r="L207" i="1"/>
  <c r="M207" i="1" s="1"/>
  <c r="L203" i="1"/>
  <c r="M203" i="1" s="1"/>
  <c r="L199" i="1"/>
  <c r="M199" i="1" s="1"/>
  <c r="L195" i="1"/>
  <c r="M195" i="1" s="1"/>
  <c r="L191" i="1"/>
  <c r="M191" i="1" s="1"/>
  <c r="L186" i="1"/>
  <c r="M186" i="1" s="1"/>
  <c r="L263" i="1"/>
  <c r="M263" i="1" s="1"/>
  <c r="L246" i="1"/>
  <c r="M246" i="1" s="1"/>
  <c r="L238" i="1"/>
  <c r="M238" i="1" s="1"/>
  <c r="L222" i="1"/>
  <c r="M222" i="1" s="1"/>
  <c r="L206" i="1"/>
  <c r="M206" i="1" s="1"/>
  <c r="L190" i="1"/>
  <c r="M190" i="1" s="1"/>
  <c r="L218" i="1"/>
  <c r="M218" i="1" s="1"/>
  <c r="L202" i="1"/>
  <c r="M202" i="1" s="1"/>
  <c r="L210" i="1"/>
  <c r="M210" i="1" s="1"/>
  <c r="L214" i="1"/>
  <c r="M214" i="1" s="1"/>
  <c r="L198" i="1"/>
  <c r="M198" i="1" s="1"/>
  <c r="L184" i="1"/>
  <c r="M184" i="1" s="1"/>
  <c r="L226" i="1"/>
  <c r="M226" i="1" s="1"/>
  <c r="L194" i="1"/>
  <c r="M194" i="1" s="1"/>
  <c r="L180" i="1"/>
  <c r="M180" i="1" s="1"/>
  <c r="L182" i="1"/>
  <c r="M182" i="1" s="1"/>
  <c r="J271" i="1" s="1"/>
  <c r="L267" i="1"/>
  <c r="M267" i="1" s="1"/>
  <c r="N102" i="1"/>
  <c r="N109" i="1"/>
  <c r="L109" i="1" s="1"/>
  <c r="L102" i="1" l="1"/>
  <c r="N110" i="1"/>
  <c r="P124" i="1"/>
  <c r="P123" i="1"/>
  <c r="P122" i="1"/>
  <c r="P121" i="1"/>
  <c r="N356" i="1" l="1"/>
  <c r="P125" i="1"/>
  <c r="Q121" i="1"/>
  <c r="N359" i="1"/>
  <c r="Q122" i="1"/>
  <c r="P359" i="1" s="1"/>
  <c r="N357" i="1"/>
  <c r="Q123" i="1"/>
  <c r="P357" i="1" s="1"/>
  <c r="N358" i="1"/>
  <c r="Q124" i="1"/>
  <c r="P358" i="1" s="1"/>
  <c r="P356" i="1" l="1"/>
  <c r="P360" i="1" s="1"/>
  <c r="Q125" i="1"/>
  <c r="N360" i="1"/>
</calcChain>
</file>

<file path=xl/sharedStrings.xml><?xml version="1.0" encoding="utf-8"?>
<sst xmlns="http://schemas.openxmlformats.org/spreadsheetml/2006/main" count="448" uniqueCount="323">
  <si>
    <t>CITY OF RANCHO PALOS VERDES</t>
  </si>
  <si>
    <t>MONTHLY TREASURER'S REPORT</t>
  </si>
  <si>
    <t>JANUARY 2019</t>
  </si>
  <si>
    <t>Bank</t>
  </si>
  <si>
    <t>Malaga</t>
  </si>
  <si>
    <t>Malaga Bank</t>
  </si>
  <si>
    <t>YTD INT</t>
  </si>
  <si>
    <t>of the West</t>
  </si>
  <si>
    <t>Non-Negotiable</t>
  </si>
  <si>
    <t>INVESTMENT</t>
  </si>
  <si>
    <t>OPERATING</t>
  </si>
  <si>
    <t>PETTY CASH</t>
  </si>
  <si>
    <t>LAIF-CITY</t>
  </si>
  <si>
    <t>CD</t>
  </si>
  <si>
    <t>TOTAL CASH</t>
  </si>
  <si>
    <t>RECEIVED</t>
  </si>
  <si>
    <t>BEGINNING BALANCE</t>
  </si>
  <si>
    <t>PLUS: DEPOSITS</t>
  </si>
  <si>
    <t>PLUS: INTEREST EARNINGS(1)</t>
  </si>
  <si>
    <t>LESS: CHECK DISBURSEMENTS</t>
  </si>
  <si>
    <t>LESS: ELECTRONIC DISBURSEMENTS(2)</t>
  </si>
  <si>
    <t>ADJUSTMENTS(3)</t>
  </si>
  <si>
    <t>PLUS: TRANSFERS IN</t>
  </si>
  <si>
    <t>LESS: TRANSFERS OUT</t>
  </si>
  <si>
    <t>ENDING BALANCE</t>
  </si>
  <si>
    <t>(1) All LAIF interest is paid quarterly.</t>
  </si>
  <si>
    <t>(2) Electronic Disbursements:</t>
  </si>
  <si>
    <t xml:space="preserve">      Payroll</t>
  </si>
  <si>
    <t xml:space="preserve">      Payroll Charges</t>
  </si>
  <si>
    <t xml:space="preserve">      CalPers </t>
  </si>
  <si>
    <t xml:space="preserve">      ICMA&amp;HSA</t>
  </si>
  <si>
    <t xml:space="preserve">      Retirement Health Savings Withholdings </t>
  </si>
  <si>
    <t xml:space="preserve">      CalPers Lum Sum Payment</t>
  </si>
  <si>
    <t xml:space="preserve">      UUT Refund</t>
  </si>
  <si>
    <t xml:space="preserve">      GASB 68 Report</t>
  </si>
  <si>
    <t xml:space="preserve">      Sales Taxes</t>
  </si>
  <si>
    <t xml:space="preserve">      Flexible Spending Accounts</t>
  </si>
  <si>
    <t xml:space="preserve">      HSA Payments</t>
  </si>
  <si>
    <t xml:space="preserve">      Postage </t>
  </si>
  <si>
    <t xml:space="preserve">      Bank and Merchant Fees</t>
  </si>
  <si>
    <t>(3) The net adjustment was due to void checks, returned item, and deposit adjustment.</t>
  </si>
  <si>
    <t>Change In</t>
  </si>
  <si>
    <t>BALANCE</t>
  </si>
  <si>
    <t>Ending Cash</t>
  </si>
  <si>
    <t>CASH BALANCES BY FUND</t>
  </si>
  <si>
    <t>FORWARD</t>
  </si>
  <si>
    <t>DEBIT</t>
  </si>
  <si>
    <t>CREDIT</t>
  </si>
  <si>
    <t>CASH</t>
  </si>
  <si>
    <t>Balance</t>
  </si>
  <si>
    <t>Balance in %</t>
  </si>
  <si>
    <t>Unrestricted</t>
  </si>
  <si>
    <t>GENERAL FUND</t>
  </si>
  <si>
    <t>FUND</t>
  </si>
  <si>
    <t>Restricted by Council Action</t>
  </si>
  <si>
    <t>BEAUTIFICATION FUND</t>
  </si>
  <si>
    <t>CIP</t>
  </si>
  <si>
    <t>EQUIPMENT REPLACEMENT</t>
  </si>
  <si>
    <t>1911 ACT</t>
  </si>
  <si>
    <t>BUILDING REPLACEMENT</t>
  </si>
  <si>
    <t>HABITAT RESTORATION</t>
  </si>
  <si>
    <t>EMPLOYEE BENEFITS</t>
  </si>
  <si>
    <t>QUIMBY</t>
  </si>
  <si>
    <t>Subtotal</t>
  </si>
  <si>
    <t>Restricted by Law or External Agencies</t>
  </si>
  <si>
    <t>OTHER RESTRICTED FUNDS</t>
  </si>
  <si>
    <t>STREET MAINTENANCE</t>
  </si>
  <si>
    <t>1972 ACT</t>
  </si>
  <si>
    <t>EL PRADO</t>
  </si>
  <si>
    <t>CDBG</t>
  </si>
  <si>
    <t>CDBG-R</t>
  </si>
  <si>
    <t>SOLID WASTE</t>
  </si>
  <si>
    <t>AIR QUALITY MANAGEMENT</t>
  </si>
  <si>
    <t>Issuer of</t>
  </si>
  <si>
    <t>Market</t>
  </si>
  <si>
    <t>Average</t>
  </si>
  <si>
    <t xml:space="preserve">Percent of </t>
  </si>
  <si>
    <t>Weighted</t>
  </si>
  <si>
    <t>PROPOSITION C</t>
  </si>
  <si>
    <t>Investment</t>
  </si>
  <si>
    <t>Value</t>
  </si>
  <si>
    <t>Return</t>
  </si>
  <si>
    <t>Total Portfolio</t>
  </si>
  <si>
    <t>PROPOSITION A</t>
  </si>
  <si>
    <t>Checking Accounts</t>
  </si>
  <si>
    <t>Bank of the West</t>
  </si>
  <si>
    <t>-</t>
  </si>
  <si>
    <t>PUBLIC SAFETY GRANTS</t>
  </si>
  <si>
    <t>MEASURE R</t>
  </si>
  <si>
    <t>Local Agency Investment Fund (LAIF-CITY)</t>
  </si>
  <si>
    <t>State of California - LAIF</t>
  </si>
  <si>
    <t>MEASURE M</t>
  </si>
  <si>
    <t xml:space="preserve">CD </t>
  </si>
  <si>
    <t>Malaga Bank - CD</t>
  </si>
  <si>
    <t>Vining Sparks/Bank of New York - CD</t>
  </si>
  <si>
    <t>SUBREGION 1 MAINTENANCE</t>
  </si>
  <si>
    <t>Treasury Bonds</t>
  </si>
  <si>
    <t>Vining Sparks - Treasury</t>
  </si>
  <si>
    <t>MEASURE A MAINTENANCE</t>
  </si>
  <si>
    <t>ABALONE COVE SEWER DISTRICT</t>
  </si>
  <si>
    <t>RPVTV</t>
  </si>
  <si>
    <t>GINSBURG CULTURE ARTS BUILDING</t>
  </si>
  <si>
    <t>DONOR RESTRICTED CONTRIBUTIONS</t>
  </si>
  <si>
    <t>FEDERAL GRANTS</t>
  </si>
  <si>
    <t>STATE GRANTS</t>
  </si>
  <si>
    <t>LOW-MODERATE INCOME HOUSING</t>
  </si>
  <si>
    <t>AFFORDABLE HSNG IN LIEU</t>
  </si>
  <si>
    <t>EET</t>
  </si>
  <si>
    <t>MEASURE A CAPITAL</t>
  </si>
  <si>
    <t>BIKEWAYS</t>
  </si>
  <si>
    <t>UNDERGROUND UTILITIES</t>
  </si>
  <si>
    <t>ROADWAY BEAUTIFICATION</t>
  </si>
  <si>
    <t>WATER QUALITY FLOOD PROTECTION</t>
  </si>
  <si>
    <t>REDEVELOPMENT OBLIGATION RETIRE</t>
  </si>
  <si>
    <t>IMPROVEMENT DISTRICT 9</t>
  </si>
  <si>
    <t>SPECIAL TRUSTS</t>
  </si>
  <si>
    <t>GRAND TOTAL</t>
  </si>
  <si>
    <t xml:space="preserve"> </t>
  </si>
  <si>
    <t xml:space="preserve">   Total Investment:</t>
  </si>
  <si>
    <t>Acquisition</t>
  </si>
  <si>
    <t>Maturity</t>
  </si>
  <si>
    <t>Vining Sparks</t>
  </si>
  <si>
    <t>Book</t>
  </si>
  <si>
    <t>CUSIP#</t>
  </si>
  <si>
    <t>Date</t>
  </si>
  <si>
    <t>Term</t>
  </si>
  <si>
    <t>Cash</t>
  </si>
  <si>
    <t>Yield</t>
  </si>
  <si>
    <t>% of Portfolio</t>
  </si>
  <si>
    <t>Weighted Return</t>
  </si>
  <si>
    <t>N/A</t>
  </si>
  <si>
    <t>On Demand</t>
  </si>
  <si>
    <t>Petty Cash</t>
  </si>
  <si>
    <t>State of California</t>
  </si>
  <si>
    <t xml:space="preserve">   Note (1)</t>
  </si>
  <si>
    <t>CD - Non-Negotiable</t>
  </si>
  <si>
    <t>24 Mos</t>
  </si>
  <si>
    <t>CD - Bank of New York -Vining Sparks (Non-Negotiable)</t>
  </si>
  <si>
    <t>Abacus  Federal Savings Bank</t>
  </si>
  <si>
    <t>00257TAU0</t>
  </si>
  <si>
    <t>39 Mos</t>
  </si>
  <si>
    <t>Allegiance Bank Texas</t>
  </si>
  <si>
    <t>01748DAY2</t>
  </si>
  <si>
    <t>60 Mos</t>
  </si>
  <si>
    <t>American Express Bank FSB</t>
  </si>
  <si>
    <t>02587CHR4</t>
  </si>
  <si>
    <t>48 Mos</t>
  </si>
  <si>
    <t>American Express Centurion</t>
  </si>
  <si>
    <t>02587DN38</t>
  </si>
  <si>
    <t>BMW Bank North  America</t>
  </si>
  <si>
    <t>05580AER1</t>
  </si>
  <si>
    <t>36 Mos</t>
  </si>
  <si>
    <t>Bank of New England NH</t>
  </si>
  <si>
    <t>063847AM9</t>
  </si>
  <si>
    <t>Bankers Bank Madison WI</t>
  </si>
  <si>
    <t>06610RAT6</t>
  </si>
  <si>
    <t>Bankers Bank of the West</t>
  </si>
  <si>
    <t>06610TDN2</t>
  </si>
  <si>
    <t>Barclays Bank Delaware</t>
  </si>
  <si>
    <t>06740KKD8</t>
  </si>
  <si>
    <t>Beneficial Bank</t>
  </si>
  <si>
    <t>08173QBT2</t>
  </si>
  <si>
    <t>Business Bk of St. Louis</t>
  </si>
  <si>
    <t>12325EHV7</t>
  </si>
  <si>
    <t>Caldwell Bank &amp; Trust Co.</t>
  </si>
  <si>
    <t>128829AD0</t>
  </si>
  <si>
    <t>Capital Bank Little Rock</t>
  </si>
  <si>
    <t>139797FR0</t>
  </si>
  <si>
    <t>Capital One Bank USA</t>
  </si>
  <si>
    <t>140420YN4</t>
  </si>
  <si>
    <t>Capital One NA</t>
  </si>
  <si>
    <t>14042RDA6</t>
  </si>
  <si>
    <t>Capstone Bank</t>
  </si>
  <si>
    <t>14069TAH8</t>
  </si>
  <si>
    <t>Carroll County State Bank Iowa</t>
  </si>
  <si>
    <t>145087AF9</t>
  </si>
  <si>
    <t>Celtic Bank</t>
  </si>
  <si>
    <t>15118RPC9</t>
  </si>
  <si>
    <t>Community Finl SVCS Bank</t>
  </si>
  <si>
    <t>20364ABW4</t>
  </si>
  <si>
    <t>Continental Bank UT</t>
  </si>
  <si>
    <t>211163GY0</t>
  </si>
  <si>
    <t>Crossfirst Bank</t>
  </si>
  <si>
    <t>22766ABB0</t>
  </si>
  <si>
    <t>Discover Bank</t>
  </si>
  <si>
    <t>254672ZB7</t>
  </si>
  <si>
    <t>East Boston Savings Bank</t>
  </si>
  <si>
    <t>27113PBM2</t>
  </si>
  <si>
    <t>Enerbank USA</t>
  </si>
  <si>
    <t>29266N6P7</t>
  </si>
  <si>
    <t>Everbank / Jacksonville FL</t>
  </si>
  <si>
    <t>29976DQ78</t>
  </si>
  <si>
    <t>Farmers&amp;Merchants BK NEB</t>
  </si>
  <si>
    <t>30781TBD9</t>
  </si>
  <si>
    <t>First Bank of Highland</t>
  </si>
  <si>
    <t>319141GE1</t>
  </si>
  <si>
    <t>First Financial Bank</t>
  </si>
  <si>
    <t>32021MFC8</t>
  </si>
  <si>
    <t>First Federal SVGS Bank</t>
  </si>
  <si>
    <t>32031YCD4</t>
  </si>
  <si>
    <t>37 Mos</t>
  </si>
  <si>
    <t>First Internet Bank of In</t>
  </si>
  <si>
    <t>32056GCQ1</t>
  </si>
  <si>
    <t>First National Bank of America</t>
  </si>
  <si>
    <t>32110YJT3</t>
  </si>
  <si>
    <t>First Nat'l Bank Michigan</t>
  </si>
  <si>
    <t>32114VBJ5</t>
  </si>
  <si>
    <t>27 Mos</t>
  </si>
  <si>
    <t>First Western Bank</t>
  </si>
  <si>
    <t>33749VAG3</t>
  </si>
  <si>
    <t>Gold Cast Bank/Chicago</t>
  </si>
  <si>
    <t>38058KDM5</t>
  </si>
  <si>
    <t>45 Mos</t>
  </si>
  <si>
    <t>HSBC Bank USA</t>
  </si>
  <si>
    <t>40434YGK7</t>
  </si>
  <si>
    <t>Henry County Bank OH</t>
  </si>
  <si>
    <t>426336BF9</t>
  </si>
  <si>
    <t>Independent Bk/Memphis</t>
  </si>
  <si>
    <t>45383USK2</t>
  </si>
  <si>
    <t>Industrial&amp;Com Bank China</t>
  </si>
  <si>
    <t>45581EAF8</t>
  </si>
  <si>
    <t>International Bk Chicago</t>
  </si>
  <si>
    <t>45906ABR7</t>
  </si>
  <si>
    <t>54 Mos</t>
  </si>
  <si>
    <t>Isbella Bank</t>
  </si>
  <si>
    <t>464209CJ2</t>
  </si>
  <si>
    <t>JP  MORGAN CHASE BANK</t>
  </si>
  <si>
    <t>48121C8Q2</t>
  </si>
  <si>
    <t>LCA Bank Corp</t>
  </si>
  <si>
    <t>801798LK6</t>
  </si>
  <si>
    <t>Lakeside Bank</t>
  </si>
  <si>
    <t>51210SMD6</t>
  </si>
  <si>
    <t>Live Oak Banking Company</t>
  </si>
  <si>
    <t>538036CG7</t>
  </si>
  <si>
    <t>Luana Savings Bank</t>
  </si>
  <si>
    <t>549103WG0</t>
  </si>
  <si>
    <t>Mercantil Bank NA</t>
  </si>
  <si>
    <t>58733AES4</t>
  </si>
  <si>
    <t>Merrick Bank</t>
  </si>
  <si>
    <t>59013JC23</t>
  </si>
  <si>
    <t>Mid-Missouri Bank</t>
  </si>
  <si>
    <t>59541KBP1</t>
  </si>
  <si>
    <t>Morgan Stanley Bank NA</t>
  </si>
  <si>
    <t>61747MD73</t>
  </si>
  <si>
    <t>Morgan Stanley PVT Bank</t>
  </si>
  <si>
    <t>61760ADT3</t>
  </si>
  <si>
    <t>Morton Community</t>
  </si>
  <si>
    <t>619165HP1</t>
  </si>
  <si>
    <t>Northfiled Bank</t>
  </si>
  <si>
    <t>66612ABX5</t>
  </si>
  <si>
    <t>Pacific Continental Bank</t>
  </si>
  <si>
    <t>69413CEU9</t>
  </si>
  <si>
    <t>Partners Bank California</t>
  </si>
  <si>
    <t>70212YAU6</t>
  </si>
  <si>
    <t>Peoples United Bank</t>
  </si>
  <si>
    <t>71270QQJ8</t>
  </si>
  <si>
    <t>Preferred Bank La California</t>
  </si>
  <si>
    <t>740367EW3</t>
  </si>
  <si>
    <t>Sallie Mae Bank/Salt Lake</t>
  </si>
  <si>
    <t>795450ZF5</t>
  </si>
  <si>
    <t>Signature Bank of Arkansas</t>
  </si>
  <si>
    <t>82669LGD9</t>
  </si>
  <si>
    <t>Signature Bk Chicago</t>
  </si>
  <si>
    <t>82669VBY6</t>
  </si>
  <si>
    <t>Southern States Bank</t>
  </si>
  <si>
    <t>843879BB2</t>
  </si>
  <si>
    <t>40 Mos</t>
  </si>
  <si>
    <t>Stearns Bank NA</t>
  </si>
  <si>
    <t>857894SD2</t>
  </si>
  <si>
    <t>Summit Community Bank</t>
  </si>
  <si>
    <t>86604XML7</t>
  </si>
  <si>
    <t>30 Mos</t>
  </si>
  <si>
    <t>Suntrust Bank</t>
  </si>
  <si>
    <t>86789VUP0</t>
  </si>
  <si>
    <t>Synchrony Bank</t>
  </si>
  <si>
    <t>87165HRY8</t>
  </si>
  <si>
    <t>Third Fed Sav&amp;Ln Clevland</t>
  </si>
  <si>
    <t>88413QBU1</t>
  </si>
  <si>
    <t>Triad Bank</t>
  </si>
  <si>
    <t>89579NBP7</t>
  </si>
  <si>
    <t>46 Mos</t>
  </si>
  <si>
    <t>Union Bank and Trust/OX</t>
  </si>
  <si>
    <t>905200CE9</t>
  </si>
  <si>
    <t>United Community Bk Ill</t>
  </si>
  <si>
    <t>90983WBN0</t>
  </si>
  <si>
    <t>Washington Trust Weterly</t>
  </si>
  <si>
    <t>940637HW4</t>
  </si>
  <si>
    <t>Whitney Bank/MS</t>
  </si>
  <si>
    <t>966594AW3</t>
  </si>
  <si>
    <t>Worlds Foremost Bank</t>
  </si>
  <si>
    <t>981571CV2</t>
  </si>
  <si>
    <t>Yadkin  Bank</t>
  </si>
  <si>
    <t>984308EG7</t>
  </si>
  <si>
    <t>Treasury-Bank of New York(Vining Sparks)</t>
  </si>
  <si>
    <t>United States Treas</t>
  </si>
  <si>
    <t>9128282T6</t>
  </si>
  <si>
    <t>12 Mos</t>
  </si>
  <si>
    <t>912828D80</t>
  </si>
  <si>
    <t>912828S76</t>
  </si>
  <si>
    <t>912828TH3</t>
  </si>
  <si>
    <t>912828WS5</t>
  </si>
  <si>
    <t>10 Mos</t>
  </si>
  <si>
    <t>912828XM7</t>
  </si>
  <si>
    <t>CD - Bank of New York (Vining Sparks) Adj</t>
  </si>
  <si>
    <t>Total Investment:</t>
  </si>
  <si>
    <t>Total Investment Weighted Average Return</t>
  </si>
  <si>
    <t>NOTE:</t>
  </si>
  <si>
    <t xml:space="preserve">  (1)  LAIF market values will be reported to vary from book value if the City calculated share of total LAIF assets is less than the City book value.</t>
  </si>
  <si>
    <t>To the best of my knowledge, there are no misstatements of material amounts within this report;</t>
  </si>
  <si>
    <t>or omissions of material amounts to cause the report to be misleading.</t>
  </si>
  <si>
    <t>I certify that this report accurately reflects all City investments and complies with the investment policy of the City</t>
  </si>
  <si>
    <t>of Rancho Palos Verdes as approved by the City Council.  Furthermore, I certify that sufficient investment liquidity</t>
  </si>
  <si>
    <t>and anticipated revenues are available to meet the City's expenditure requirements for the next six months.</t>
  </si>
  <si>
    <t>Respectfully submitted,</t>
  </si>
  <si>
    <t>Treasurer</t>
  </si>
  <si>
    <t>Dated</t>
  </si>
  <si>
    <t>Investment Account</t>
  </si>
  <si>
    <t>Market Value</t>
  </si>
  <si>
    <t>% of Invested Portfolio</t>
  </si>
  <si>
    <t>Average Yield</t>
  </si>
  <si>
    <t>Weighted Yield</t>
  </si>
  <si>
    <t xml:space="preserve">*Vining Sparks investments has a money market </t>
  </si>
  <si>
    <t>*Effective November 2018 Investment Account Table was modified to exclude Bank of the West operating account from % of Invested Portfolio and Weighted Yield to more accurately reflect investment allocation and returns.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</si>
</sst>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0.0%"/>
    <numFmt numFmtId="166" formatCode="0.00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6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/>
    <xf numFmtId="44" fontId="3" fillId="0" borderId="0" xfId="3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/>
    <xf numFmtId="164" fontId="5" fillId="0" borderId="0" xfId="0" quotePrefix="1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43" fontId="3" fillId="0" borderId="0" xfId="1" applyFont="1" applyBorder="1"/>
    <xf numFmtId="39" fontId="3" fillId="0" borderId="0" xfId="0" applyNumberFormat="1" applyFont="1" applyBorder="1"/>
    <xf numFmtId="43" fontId="3" fillId="0" borderId="0" xfId="1" applyFont="1" applyFill="1"/>
    <xf numFmtId="9" fontId="3" fillId="0" borderId="0" xfId="2" applyFont="1"/>
    <xf numFmtId="43" fontId="3" fillId="0" borderId="0" xfId="1" applyFont="1" applyFill="1" applyBorder="1"/>
    <xf numFmtId="0" fontId="3" fillId="0" borderId="1" xfId="0" applyFont="1" applyBorder="1" applyAlignment="1">
      <alignment horizontal="left"/>
    </xf>
    <xf numFmtId="43" fontId="3" fillId="0" borderId="1" xfId="1" applyFont="1" applyFill="1" applyBorder="1"/>
    <xf numFmtId="0" fontId="3" fillId="0" borderId="0" xfId="0" applyFont="1" applyFill="1"/>
    <xf numFmtId="43" fontId="3" fillId="0" borderId="2" xfId="1" applyFont="1" applyFill="1" applyBorder="1"/>
    <xf numFmtId="43" fontId="3" fillId="0" borderId="2" xfId="1" applyFont="1" applyBorder="1"/>
    <xf numFmtId="39" fontId="3" fillId="0" borderId="0" xfId="0" applyNumberFormat="1" applyFont="1" applyFill="1"/>
    <xf numFmtId="43" fontId="3" fillId="0" borderId="0" xfId="1" applyFont="1"/>
    <xf numFmtId="39" fontId="3" fillId="0" borderId="0" xfId="0" applyNumberFormat="1" applyFont="1"/>
    <xf numFmtId="0" fontId="3" fillId="0" borderId="0" xfId="0" applyFont="1" applyFill="1" applyAlignment="1">
      <alignment horizontal="center"/>
    </xf>
    <xf numFmtId="43" fontId="3" fillId="0" borderId="0" xfId="1" applyFont="1" applyAlignment="1">
      <alignment horizontal="center"/>
    </xf>
    <xf numFmtId="43" fontId="3" fillId="0" borderId="3" xfId="1" applyFont="1" applyFill="1" applyBorder="1"/>
    <xf numFmtId="0" fontId="2" fillId="0" borderId="0" xfId="0" applyFont="1"/>
    <xf numFmtId="43" fontId="3" fillId="0" borderId="4" xfId="0" applyNumberFormat="1" applyFont="1" applyBorder="1"/>
    <xf numFmtId="43" fontId="3" fillId="0" borderId="0" xfId="0" applyNumberFormat="1" applyFont="1" applyBorder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Continuous"/>
    </xf>
    <xf numFmtId="43" fontId="7" fillId="0" borderId="0" xfId="1" applyFont="1"/>
    <xf numFmtId="43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39" fontId="7" fillId="0" borderId="0" xfId="0" applyNumberFormat="1" applyFont="1" applyAlignment="1">
      <alignment horizontal="center"/>
    </xf>
    <xf numFmtId="39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9" fontId="5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7" fillId="0" borderId="0" xfId="0" applyFont="1" applyBorder="1" applyAlignment="1"/>
    <xf numFmtId="39" fontId="7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8" fillId="0" borderId="5" xfId="0" applyFont="1" applyBorder="1"/>
    <xf numFmtId="0" fontId="7" fillId="0" borderId="5" xfId="0" applyFont="1" applyBorder="1" applyAlignment="1"/>
    <xf numFmtId="0" fontId="7" fillId="0" borderId="5" xfId="0" applyFont="1" applyBorder="1" applyAlignment="1">
      <alignment horizontal="center"/>
    </xf>
    <xf numFmtId="39" fontId="7" fillId="0" borderId="5" xfId="0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left"/>
    </xf>
    <xf numFmtId="39" fontId="7" fillId="2" borderId="5" xfId="0" applyNumberFormat="1" applyFont="1" applyFill="1" applyBorder="1"/>
    <xf numFmtId="9" fontId="7" fillId="2" borderId="5" xfId="2" applyFont="1" applyFill="1" applyBorder="1"/>
    <xf numFmtId="43" fontId="3" fillId="0" borderId="0" xfId="1" applyFont="1" applyBorder="1" applyAlignment="1">
      <alignment horizontal="center"/>
    </xf>
    <xf numFmtId="0" fontId="8" fillId="0" borderId="5" xfId="0" applyFont="1" applyFill="1" applyBorder="1" applyAlignment="1">
      <alignment horizontal="left"/>
    </xf>
    <xf numFmtId="39" fontId="7" fillId="0" borderId="5" xfId="0" applyNumberFormat="1" applyFont="1" applyBorder="1"/>
    <xf numFmtId="39" fontId="7" fillId="0" borderId="5" xfId="0" applyNumberFormat="1" applyFont="1" applyFill="1" applyBorder="1"/>
    <xf numFmtId="9" fontId="7" fillId="0" borderId="5" xfId="2" applyFont="1" applyBorder="1"/>
    <xf numFmtId="9" fontId="7" fillId="0" borderId="0" xfId="2" applyFont="1" applyBorder="1"/>
    <xf numFmtId="9" fontId="7" fillId="0" borderId="0" xfId="2" applyFont="1" applyFill="1" applyBorder="1"/>
    <xf numFmtId="43" fontId="3" fillId="0" borderId="0" xfId="0" applyNumberFormat="1" applyFont="1" applyFill="1"/>
    <xf numFmtId="0" fontId="3" fillId="0" borderId="0" xfId="0" applyFont="1" applyFill="1" applyBorder="1" applyAlignment="1">
      <alignment horizontal="left"/>
    </xf>
    <xf numFmtId="0" fontId="7" fillId="0" borderId="5" xfId="0" applyFont="1" applyBorder="1" applyAlignment="1">
      <alignment horizontal="left"/>
    </xf>
    <xf numFmtId="39" fontId="7" fillId="0" borderId="6" xfId="0" applyNumberFormat="1" applyFont="1" applyBorder="1"/>
    <xf numFmtId="39" fontId="7" fillId="0" borderId="0" xfId="0" applyNumberFormat="1" applyFont="1"/>
    <xf numFmtId="39" fontId="7" fillId="0" borderId="6" xfId="0" applyNumberFormat="1" applyFont="1" applyFill="1" applyBorder="1"/>
    <xf numFmtId="0" fontId="3" fillId="0" borderId="0" xfId="0" applyFont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9" fontId="7" fillId="0" borderId="5" xfId="2" applyFont="1" applyFill="1" applyBorder="1"/>
    <xf numFmtId="9" fontId="7" fillId="0" borderId="0" xfId="0" applyNumberFormat="1" applyFont="1" applyFill="1" applyBorder="1"/>
    <xf numFmtId="43" fontId="3" fillId="0" borderId="0" xfId="1" applyNumberFormat="1" applyFont="1" applyBorder="1"/>
    <xf numFmtId="44" fontId="3" fillId="0" borderId="0" xfId="3" applyFont="1" applyFill="1"/>
    <xf numFmtId="9" fontId="3" fillId="0" borderId="0" xfId="2" applyFont="1" applyBorder="1"/>
    <xf numFmtId="0" fontId="7" fillId="0" borderId="5" xfId="0" quotePrefix="1" applyFont="1" applyBorder="1" applyAlignment="1">
      <alignment horizontal="left"/>
    </xf>
    <xf numFmtId="0" fontId="7" fillId="0" borderId="5" xfId="0" applyFont="1" applyBorder="1"/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wrapText="1"/>
    </xf>
    <xf numFmtId="42" fontId="3" fillId="0" borderId="0" xfId="0" applyNumberFormat="1" applyFont="1" applyFill="1" applyAlignment="1">
      <alignment horizontal="right"/>
    </xf>
    <xf numFmtId="10" fontId="3" fillId="0" borderId="0" xfId="0" applyNumberFormat="1" applyFont="1"/>
    <xf numFmtId="165" fontId="3" fillId="0" borderId="0" xfId="2" applyNumberFormat="1" applyFont="1" applyAlignment="1">
      <alignment horizontal="center"/>
    </xf>
    <xf numFmtId="165" fontId="3" fillId="0" borderId="0" xfId="2" applyNumberFormat="1" applyFont="1"/>
    <xf numFmtId="10" fontId="3" fillId="0" borderId="0" xfId="2" applyNumberFormat="1" applyFont="1"/>
    <xf numFmtId="0" fontId="3" fillId="0" borderId="0" xfId="0" applyFont="1" applyBorder="1"/>
    <xf numFmtId="0" fontId="3" fillId="0" borderId="0" xfId="0" applyFont="1" applyAlignment="1">
      <alignment wrapText="1"/>
    </xf>
    <xf numFmtId="42" fontId="2" fillId="0" borderId="7" xfId="0" applyNumberFormat="1" applyFont="1" applyFill="1" applyBorder="1" applyAlignment="1">
      <alignment horizontal="right"/>
    </xf>
    <xf numFmtId="10" fontId="2" fillId="0" borderId="7" xfId="2" applyNumberFormat="1" applyFont="1" applyBorder="1" applyAlignment="1">
      <alignment wrapText="1"/>
    </xf>
    <xf numFmtId="43" fontId="3" fillId="0" borderId="0" xfId="0" applyNumberFormat="1" applyFont="1" applyFill="1" applyBorder="1"/>
    <xf numFmtId="39" fontId="7" fillId="2" borderId="8" xfId="0" applyNumberFormat="1" applyFont="1" applyFill="1" applyBorder="1"/>
    <xf numFmtId="43" fontId="3" fillId="0" borderId="0" xfId="2" applyNumberFormat="1" applyFont="1" applyBorder="1"/>
    <xf numFmtId="39" fontId="7" fillId="2" borderId="9" xfId="0" applyNumberFormat="1" applyFont="1" applyFill="1" applyBorder="1"/>
    <xf numFmtId="9" fontId="3" fillId="0" borderId="0" xfId="2" applyFont="1" applyFill="1" applyBorder="1"/>
    <xf numFmtId="39" fontId="7" fillId="0" borderId="0" xfId="0" applyNumberFormat="1" applyFont="1" applyBorder="1"/>
    <xf numFmtId="0" fontId="7" fillId="0" borderId="0" xfId="0" quotePrefix="1" applyFont="1"/>
    <xf numFmtId="9" fontId="7" fillId="0" borderId="0" xfId="0" quotePrefix="1" applyNumberFormat="1" applyFont="1" applyBorder="1"/>
    <xf numFmtId="0" fontId="3" fillId="0" borderId="0" xfId="0" quotePrefix="1" applyFont="1" applyFill="1"/>
    <xf numFmtId="39" fontId="7" fillId="0" borderId="4" xfId="0" applyNumberFormat="1" applyFont="1" applyBorder="1"/>
    <xf numFmtId="43" fontId="3" fillId="0" borderId="0" xfId="2" applyNumberFormat="1" applyFont="1" applyFill="1" applyBorder="1"/>
    <xf numFmtId="17" fontId="2" fillId="0" borderId="0" xfId="0" quotePrefix="1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Fill="1" applyAlignment="1">
      <alignment horizontal="center" wrapText="1"/>
    </xf>
    <xf numFmtId="10" fontId="3" fillId="0" borderId="0" xfId="0" applyNumberFormat="1" applyFont="1" applyFill="1" applyAlignment="1">
      <alignment horizontal="center"/>
    </xf>
    <xf numFmtId="165" fontId="3" fillId="0" borderId="0" xfId="2" applyNumberFormat="1" applyFont="1" applyFill="1"/>
    <xf numFmtId="166" fontId="3" fillId="0" borderId="0" xfId="2" applyNumberFormat="1" applyFont="1" applyFill="1"/>
    <xf numFmtId="14" fontId="3" fillId="0" borderId="0" xfId="0" applyNumberFormat="1" applyFont="1" applyFill="1" applyAlignment="1">
      <alignment horizontal="center"/>
    </xf>
    <xf numFmtId="166" fontId="3" fillId="0" borderId="0" xfId="0" applyNumberFormat="1" applyFont="1" applyFill="1"/>
    <xf numFmtId="0" fontId="3" fillId="0" borderId="0" xfId="0" applyFont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quotePrefix="1" applyFont="1" applyFill="1" applyBorder="1" applyAlignment="1">
      <alignment horizontal="center" wrapText="1"/>
    </xf>
    <xf numFmtId="14" fontId="3" fillId="0" borderId="0" xfId="0" applyNumberFormat="1" applyFont="1" applyFill="1" applyBorder="1" applyAlignment="1">
      <alignment horizontal="center"/>
    </xf>
    <xf numFmtId="42" fontId="3" fillId="0" borderId="0" xfId="0" applyNumberFormat="1" applyFont="1" applyFill="1" applyBorder="1" applyAlignment="1">
      <alignment horizontal="right"/>
    </xf>
    <xf numFmtId="10" fontId="3" fillId="0" borderId="0" xfId="0" applyNumberFormat="1" applyFont="1" applyFill="1" applyBorder="1" applyAlignment="1">
      <alignment horizontal="center"/>
    </xf>
    <xf numFmtId="0" fontId="3" fillId="0" borderId="0" xfId="0" quotePrefix="1" applyFont="1" applyFill="1" applyAlignment="1">
      <alignment horizontal="center" wrapText="1"/>
    </xf>
    <xf numFmtId="49" fontId="3" fillId="0" borderId="0" xfId="0" applyNumberFormat="1" applyFont="1" applyFill="1" applyBorder="1" applyAlignment="1">
      <alignment horizontal="left" vertical="top"/>
    </xf>
    <xf numFmtId="49" fontId="3" fillId="0" borderId="0" xfId="0" applyNumberFormat="1" applyFont="1" applyBorder="1" applyAlignment="1">
      <alignment horizontal="left" vertical="top"/>
    </xf>
    <xf numFmtId="0" fontId="3" fillId="0" borderId="0" xfId="0" quotePrefix="1" applyFont="1" applyBorder="1" applyAlignment="1">
      <alignment horizontal="center" wrapText="1"/>
    </xf>
    <xf numFmtId="42" fontId="3" fillId="0" borderId="0" xfId="0" applyNumberFormat="1" applyFont="1" applyBorder="1" applyAlignment="1">
      <alignment horizontal="right"/>
    </xf>
    <xf numFmtId="10" fontId="3" fillId="0" borderId="0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42" fontId="3" fillId="0" borderId="1" xfId="0" applyNumberFormat="1" applyFont="1" applyBorder="1" applyAlignment="1">
      <alignment horizontal="right"/>
    </xf>
    <xf numFmtId="42" fontId="3" fillId="0" borderId="1" xfId="0" applyNumberFormat="1" applyFont="1" applyFill="1" applyBorder="1" applyAlignment="1">
      <alignment horizontal="right"/>
    </xf>
    <xf numFmtId="10" fontId="3" fillId="0" borderId="1" xfId="0" applyNumberFormat="1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42" fontId="3" fillId="0" borderId="0" xfId="0" applyNumberFormat="1" applyFont="1" applyBorder="1" applyAlignment="1">
      <alignment horizontal="center"/>
    </xf>
    <xf numFmtId="42" fontId="3" fillId="0" borderId="0" xfId="0" applyNumberFormat="1" applyFont="1" applyFill="1" applyBorder="1" applyAlignment="1">
      <alignment horizontal="center"/>
    </xf>
    <xf numFmtId="0" fontId="2" fillId="0" borderId="0" xfId="0" applyFont="1" applyBorder="1"/>
    <xf numFmtId="0" fontId="3" fillId="0" borderId="0" xfId="0" applyFont="1" applyAlignment="1">
      <alignment horizontal="center"/>
    </xf>
    <xf numFmtId="42" fontId="3" fillId="0" borderId="4" xfId="0" applyNumberFormat="1" applyFont="1" applyFill="1" applyBorder="1" applyAlignment="1">
      <alignment horizontal="right"/>
    </xf>
    <xf numFmtId="42" fontId="3" fillId="0" borderId="4" xfId="0" applyNumberFormat="1" applyFont="1" applyBorder="1" applyAlignment="1">
      <alignment horizontal="right"/>
    </xf>
    <xf numFmtId="44" fontId="3" fillId="0" borderId="0" xfId="0" applyNumberFormat="1" applyFont="1"/>
    <xf numFmtId="5" fontId="3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10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4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5" fontId="3" fillId="0" borderId="0" xfId="0" applyNumberFormat="1" applyFont="1" applyAlignment="1">
      <alignment horizontal="center"/>
    </xf>
    <xf numFmtId="0" fontId="3" fillId="0" borderId="10" xfId="0" applyFont="1" applyBorder="1"/>
    <xf numFmtId="0" fontId="9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vertical="center"/>
    </xf>
    <xf numFmtId="42" fontId="10" fillId="4" borderId="5" xfId="0" applyNumberFormat="1" applyFont="1" applyFill="1" applyBorder="1" applyAlignment="1">
      <alignment vertical="center"/>
    </xf>
    <xf numFmtId="9" fontId="10" fillId="4" borderId="5" xfId="0" applyNumberFormat="1" applyFont="1" applyFill="1" applyBorder="1" applyAlignment="1">
      <alignment horizontal="center" vertical="center"/>
    </xf>
    <xf numFmtId="10" fontId="10" fillId="4" borderId="5" xfId="0" applyNumberFormat="1" applyFont="1" applyFill="1" applyBorder="1" applyAlignment="1">
      <alignment horizontal="center" vertical="center"/>
    </xf>
    <xf numFmtId="37" fontId="10" fillId="4" borderId="5" xfId="0" applyNumberFormat="1" applyFont="1" applyFill="1" applyBorder="1" applyAlignment="1">
      <alignment vertical="center"/>
    </xf>
    <xf numFmtId="165" fontId="10" fillId="4" borderId="5" xfId="0" applyNumberFormat="1" applyFont="1" applyFill="1" applyBorder="1" applyAlignment="1">
      <alignment horizontal="center" vertical="center"/>
    </xf>
    <xf numFmtId="0" fontId="8" fillId="5" borderId="5" xfId="0" applyFont="1" applyFill="1" applyBorder="1" applyAlignment="1">
      <alignment vertical="center"/>
    </xf>
    <xf numFmtId="42" fontId="9" fillId="5" borderId="5" xfId="0" applyNumberFormat="1" applyFont="1" applyFill="1" applyBorder="1" applyAlignment="1">
      <alignment vertical="center"/>
    </xf>
    <xf numFmtId="10" fontId="9" fillId="5" borderId="5" xfId="2" applyNumberFormat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</cellXfs>
  <cellStyles count="4">
    <cellStyle name="Comma" xfId="1" builtinId="3"/>
    <cellStyle name="Currency 2" xf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JANUARY 2019 CASH BALANCE BY MAJOR FUNDS</a:t>
            </a:r>
          </a:p>
        </c:rich>
      </c:tx>
      <c:layout>
        <c:manualLayout>
          <c:xMode val="edge"/>
          <c:yMode val="edge"/>
          <c:x val="0.24542402880268244"/>
          <c:y val="1.5248551387618176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68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5787585217079295E-2"/>
          <c:y val="0.12475795297372061"/>
          <c:w val="0.68225501414045531"/>
          <c:h val="0.86970954356846475"/>
        </c:manualLayout>
      </c:layout>
      <c:pie3D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A44-48CC-A350-F08958A65BE4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A44-48CC-A350-F08958A65BE4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A44-48CC-A350-F08958A65BE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A44-48CC-A350-F08958A65BE4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A44-48CC-A350-F08958A65BE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A44-48CC-A350-F08958A65BE4}"/>
              </c:ext>
            </c:extLst>
          </c:dPt>
          <c:dPt>
            <c:idx val="6"/>
            <c:bubble3D val="0"/>
            <c:spPr>
              <a:solidFill>
                <a:srgbClr val="92D05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A44-48CC-A350-F08958A65BE4}"/>
              </c:ext>
            </c:extLst>
          </c:dPt>
          <c:dPt>
            <c:idx val="7"/>
            <c:bubble3D val="0"/>
            <c:spPr>
              <a:solidFill>
                <a:srgbClr val="92D05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A44-48CC-A350-F08958A65BE4}"/>
              </c:ext>
            </c:extLst>
          </c:dPt>
          <c:dLbls>
            <c:dLbl>
              <c:idx val="0"/>
              <c:layout>
                <c:manualLayout>
                  <c:x val="-0.1759272663575826"/>
                  <c:y val="-0.2094348787314448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A44-48CC-A350-F08958A65B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8423117454774554"/>
                  <c:y val="-0.2473259929645723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A44-48CC-A350-F08958A65B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2867927300260751E-2"/>
                  <c:y val="5.062240663900417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A44-48CC-A350-F08958A65B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0408957222650722E-2"/>
                  <c:y val="7.238278825105365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3A44-48CC-A350-F08958A65B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5944400928941476E-5"/>
                  <c:y val="5.1715401997440022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3A44-48CC-A350-F08958A65B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6.4195902213793959E-3"/>
                  <c:y val="4.2282912257193698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0.12911272527963069"/>
                  <c:y val="0.1253968046525304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3A44-48CC-A350-F08958A65B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1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'[1]01-19'!$L$102:$L$109</c:f>
              <c:strCache>
                <c:ptCount val="8"/>
                <c:pt idx="0">
                  <c:v>GENERAL FUND 30%</c:v>
                </c:pt>
                <c:pt idx="1">
                  <c:v>CIP 38%</c:v>
                </c:pt>
                <c:pt idx="2">
                  <c:v>EQUIPMENT REPLACEMENT 4%</c:v>
                </c:pt>
                <c:pt idx="3">
                  <c:v>1911 ACT 3%</c:v>
                </c:pt>
                <c:pt idx="4">
                  <c:v>HABITAT RESTORATION 2%</c:v>
                </c:pt>
                <c:pt idx="5">
                  <c:v>QUIMBY 3%</c:v>
                </c:pt>
                <c:pt idx="7">
                  <c:v>OTHER RESTRICTED FUNDS 20%</c:v>
                </c:pt>
              </c:strCache>
            </c:strRef>
          </c:cat>
          <c:val>
            <c:numRef>
              <c:f>'[1]01-19'!$M$102:$M$109</c:f>
              <c:numCache>
                <c:formatCode>_(* #,##0.00_);_(* \(#,##0.00\);_(* "-"??_);_(@_)</c:formatCode>
                <c:ptCount val="8"/>
                <c:pt idx="0">
                  <c:v>19180393.310000002</c:v>
                </c:pt>
                <c:pt idx="1">
                  <c:v>23723085.439999998</c:v>
                </c:pt>
                <c:pt idx="2">
                  <c:v>2615225.4399999995</c:v>
                </c:pt>
                <c:pt idx="3">
                  <c:v>2102398.4300000006</c:v>
                </c:pt>
                <c:pt idx="4">
                  <c:v>1080105.1299999999</c:v>
                </c:pt>
                <c:pt idx="5">
                  <c:v>1822115.4299999997</c:v>
                </c:pt>
                <c:pt idx="7">
                  <c:v>12455638.590000007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3A44-48CC-A350-F08958A65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6"/>
        <c:delete val="1"/>
      </c:legendEntry>
      <c:layout>
        <c:manualLayout>
          <c:xMode val="edge"/>
          <c:yMode val="edge"/>
          <c:x val="0.70121424272988475"/>
          <c:y val="0.20539419087136929"/>
          <c:w val="0.29091266975793473"/>
          <c:h val="0.62157009651012285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SUMMARY OF CASH BALANCE BY INSTITUTION</a:t>
            </a:r>
          </a:p>
          <a:p>
            <a:pPr>
              <a:defRPr b="1"/>
            </a:pPr>
            <a:r>
              <a:rPr lang="en-US" b="1"/>
              <a:t>JANUARY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2266273319608632E-2"/>
          <c:y val="0.2352907348569733"/>
          <c:w val="0.83546745336078276"/>
          <c:h val="0.7196199597857285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B74-4230-851A-07E02573992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B74-4230-851A-07E02573992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B74-4230-851A-07E02573992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B74-4230-851A-07E02573992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B74-4230-851A-07E02573992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072D-4E8C-80E5-B22771032271}"/>
              </c:ext>
            </c:extLst>
          </c:dPt>
          <c:dLbls>
            <c:dLbl>
              <c:idx val="0"/>
              <c:layout>
                <c:manualLayout>
                  <c:x val="-9.4942094502338148E-2"/>
                  <c:y val="-5.2469084639273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B74-4230-851A-07E02573992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3448578361667059E-2"/>
                  <c:y val="-6.95451080310867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B74-4230-851A-07E0257399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23490558963148481"/>
                  <c:y val="-0.18931170153438423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B74-4230-851A-07E025739922}"/>
                </c:ext>
                <c:ext xmlns:c15="http://schemas.microsoft.com/office/drawing/2012/chart" uri="{CE6537A1-D6FC-4f65-9D91-7224C49458BB}">
                  <c15:layout>
                    <c:manualLayout>
                      <c:w val="0.20988319856244383"/>
                      <c:h val="7.6439246263807659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4.0837206669920974E-2"/>
                  <c:y val="1.56837705228366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B74-4230-851A-07E02573992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578616352201258"/>
                  <c:y val="2.5175975810041287E-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B74-4230-851A-07E025739922}"/>
                </c:ext>
                <c:ext xmlns:c15="http://schemas.microsoft.com/office/drawing/2012/chart" uri="{CE6537A1-D6FC-4f65-9D91-7224C49458BB}">
                  <c15:layout>
                    <c:manualLayout>
                      <c:w val="0.31176999101527403"/>
                      <c:h val="7.5373619233268352E-2"/>
                    </c:manualLayout>
                  </c15:layout>
                </c:ext>
              </c:extLst>
            </c:dLbl>
            <c:dLbl>
              <c:idx val="5"/>
              <c:layout>
                <c:manualLayout>
                  <c:x val="4.0116306216439926E-2"/>
                  <c:y val="-4.52761533463287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072D-4E8C-80E5-B22771032271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'[1]01-19'!$M$119:$M$124</c:f>
              <c:strCache>
                <c:ptCount val="6"/>
                <c:pt idx="0">
                  <c:v>Bank of the West</c:v>
                </c:pt>
                <c:pt idx="2">
                  <c:v>State of California - LAIF</c:v>
                </c:pt>
                <c:pt idx="3">
                  <c:v>Malaga Bank - CD</c:v>
                </c:pt>
                <c:pt idx="4">
                  <c:v>Vining Sparks/Bank of New York - CD</c:v>
                </c:pt>
                <c:pt idx="5">
                  <c:v>Vining Sparks - Treasury</c:v>
                </c:pt>
              </c:strCache>
            </c:strRef>
          </c:cat>
          <c:val>
            <c:numRef>
              <c:f>'[1]01-19'!$N$119:$N$124</c:f>
              <c:numCache>
                <c:formatCode>_("$"* #,##0_);_("$"* \(#,##0\);_("$"* "-"_);_(@_)</c:formatCode>
                <c:ptCount val="6"/>
                <c:pt idx="0">
                  <c:v>6952586.8000000026</c:v>
                </c:pt>
                <c:pt idx="2">
                  <c:v>29077336.339999996</c:v>
                </c:pt>
                <c:pt idx="3">
                  <c:v>4134209.6</c:v>
                </c:pt>
                <c:pt idx="4">
                  <c:v>17950000</c:v>
                </c:pt>
                <c:pt idx="5">
                  <c:v>5000000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B74-4230-851A-07E02573992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SUMMARY OF CASH BALANCE BY INSTITUTION</a:t>
            </a:r>
          </a:p>
          <a:p>
            <a:pPr>
              <a:defRPr b="1"/>
            </a:pPr>
            <a:r>
              <a:rPr lang="en-US" b="1"/>
              <a:t>JANUARY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2266273319608632E-2"/>
          <c:y val="0.2352907348569733"/>
          <c:w val="0.83546745336078276"/>
          <c:h val="0.7196199597857285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B43-4078-8D11-CE2F4EAFA4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B43-4078-8D11-CE2F4EAFA4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B43-4078-8D11-CE2F4EAFA4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B43-4078-8D11-CE2F4EAFA4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B43-4078-8D11-CE2F4EAFA4E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B43-4078-8D11-CE2F4EAFA4E9}"/>
              </c:ext>
            </c:extLst>
          </c:dPt>
          <c:dLbls>
            <c:dLbl>
              <c:idx val="0"/>
              <c:layout>
                <c:manualLayout>
                  <c:x val="-9.4942094502338148E-2"/>
                  <c:y val="-5.2469084639273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B43-4078-8D11-CE2F4EAFA4E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3448578361667059E-2"/>
                  <c:y val="-6.95451080310867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B43-4078-8D11-CE2F4EAFA4E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25477311290730675"/>
                  <c:y val="-0.18931173502638546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B43-4078-8D11-CE2F4EAFA4E9}"/>
                </c:ext>
                <c:ext xmlns:c15="http://schemas.microsoft.com/office/drawing/2012/chart" uri="{CE6537A1-D6FC-4f65-9D91-7224C49458BB}">
                  <c15:layout>
                    <c:manualLayout>
                      <c:w val="0.17014815201079997"/>
                      <c:h val="7.6439179279805203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4.0837206669920974E-2"/>
                  <c:y val="1.56837705228366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B43-4078-8D11-CE2F4EAFA4E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795021814326189"/>
                  <c:y val="2.2764875909498567E-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FB43-4078-8D11-CE2F4EAFA4E9}"/>
                </c:ext>
                <c:ext xmlns:c15="http://schemas.microsoft.com/office/drawing/2012/chart" uri="{CE6537A1-D6FC-4f65-9D91-7224C49458BB}">
                  <c15:layout>
                    <c:manualLayout>
                      <c:w val="0.25731819946347767"/>
                      <c:h val="7.5373552989420625E-2"/>
                    </c:manualLayout>
                  </c15:layout>
                </c:ext>
              </c:extLst>
            </c:dLbl>
            <c:dLbl>
              <c:idx val="5"/>
              <c:layout>
                <c:manualLayout>
                  <c:x val="4.0116306216439926E-2"/>
                  <c:y val="-4.52761533463287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FB43-4078-8D11-CE2F4EAFA4E9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'[1]01-19'!$M$119:$M$124</c:f>
              <c:strCache>
                <c:ptCount val="6"/>
                <c:pt idx="0">
                  <c:v>Bank of the West</c:v>
                </c:pt>
                <c:pt idx="2">
                  <c:v>State of California - LAIF</c:v>
                </c:pt>
                <c:pt idx="3">
                  <c:v>Malaga Bank - CD</c:v>
                </c:pt>
                <c:pt idx="4">
                  <c:v>Vining Sparks/Bank of New York - CD</c:v>
                </c:pt>
                <c:pt idx="5">
                  <c:v>Vining Sparks - Treasury</c:v>
                </c:pt>
              </c:strCache>
            </c:strRef>
          </c:cat>
          <c:val>
            <c:numRef>
              <c:f>'[1]01-19'!$N$119:$N$124</c:f>
              <c:numCache>
                <c:formatCode>_("$"* #,##0_);_("$"* \(#,##0\);_("$"* "-"_);_(@_)</c:formatCode>
                <c:ptCount val="6"/>
                <c:pt idx="0">
                  <c:v>6952586.8000000026</c:v>
                </c:pt>
                <c:pt idx="2">
                  <c:v>29077336.339999996</c:v>
                </c:pt>
                <c:pt idx="3">
                  <c:v>4134209.6</c:v>
                </c:pt>
                <c:pt idx="4">
                  <c:v>17950000</c:v>
                </c:pt>
                <c:pt idx="5">
                  <c:v>5000000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FB43-4078-8D11-CE2F4EAFA4E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SUMMARY OF CASH BALANCE BY INSTITUTION</a:t>
            </a:r>
          </a:p>
          <a:p>
            <a:pPr>
              <a:defRPr b="1"/>
            </a:pPr>
            <a:r>
              <a:rPr lang="en-US" b="1"/>
              <a:t>JANUARY</a:t>
            </a:r>
            <a:r>
              <a:rPr lang="en-US" b="1" baseline="0"/>
              <a:t> 2019</a:t>
            </a:r>
            <a:endParaRPr lang="en-US" b="1"/>
          </a:p>
        </c:rich>
      </c:tx>
      <c:layout>
        <c:manualLayout>
          <c:xMode val="edge"/>
          <c:yMode val="edge"/>
          <c:x val="0.26027269318607904"/>
          <c:y val="0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2266273319608632E-2"/>
          <c:y val="0.2352907348569733"/>
          <c:w val="0.83546745336078276"/>
          <c:h val="0.7196199597857285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09A-4333-B7A7-3CB52FC556B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09A-4333-B7A7-3CB52FC556B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09A-4333-B7A7-3CB52FC556B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09A-4333-B7A7-3CB52FC556B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D09A-4333-B7A7-3CB52FC556B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D09A-4333-B7A7-3CB52FC556BB}"/>
              </c:ext>
            </c:extLst>
          </c:dPt>
          <c:dLbls>
            <c:dLbl>
              <c:idx val="0"/>
              <c:layout>
                <c:manualLayout>
                  <c:x val="-9.4942094502338148E-2"/>
                  <c:y val="-5.2469084639273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09A-4333-B7A7-3CB52FC556B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3448578361667059E-2"/>
                  <c:y val="-6.95451080310867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09A-4333-B7A7-3CB52FC556B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23980952000771774"/>
                  <c:y val="-0.2204972680807911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D09A-4333-B7A7-3CB52FC556BB}"/>
                </c:ext>
                <c:ext xmlns:c15="http://schemas.microsoft.com/office/drawing/2012/chart" uri="{CE6537A1-D6FC-4f65-9D91-7224C49458BB}">
                  <c15:layout>
                    <c:manualLayout>
                      <c:w val="0.21371163205359783"/>
                      <c:h val="8.9679615111108127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4.0837206669920974E-2"/>
                  <c:y val="1.56837705228366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D09A-4333-B7A7-3CB52FC556BB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3577479537052611"/>
                  <c:y val="2.7117580519018324E-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D09A-4333-B7A7-3CB52FC556BB}"/>
                </c:ext>
                <c:ext xmlns:c15="http://schemas.microsoft.com/office/drawing/2012/chart" uri="{CE6537A1-D6FC-4f65-9D91-7224C49458BB}">
                  <c15:layout>
                    <c:manualLayout>
                      <c:w val="0.29294039765941804"/>
                      <c:h val="9.4536535130980912E-2"/>
                    </c:manualLayout>
                  </c15:layout>
                </c:ext>
              </c:extLst>
            </c:dLbl>
            <c:dLbl>
              <c:idx val="5"/>
              <c:layout>
                <c:manualLayout>
                  <c:x val="4.0116306216439926E-2"/>
                  <c:y val="-4.52761533463287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D09A-4333-B7A7-3CB52FC556BB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'[1]01-19'!$M$119:$M$124</c:f>
              <c:strCache>
                <c:ptCount val="6"/>
                <c:pt idx="0">
                  <c:v>Bank of the West</c:v>
                </c:pt>
                <c:pt idx="2">
                  <c:v>State of California - LAIF</c:v>
                </c:pt>
                <c:pt idx="3">
                  <c:v>Malaga Bank - CD</c:v>
                </c:pt>
                <c:pt idx="4">
                  <c:v>Vining Sparks/Bank of New York - CD</c:v>
                </c:pt>
                <c:pt idx="5">
                  <c:v>Vining Sparks - Treasury</c:v>
                </c:pt>
              </c:strCache>
            </c:strRef>
          </c:cat>
          <c:val>
            <c:numRef>
              <c:f>'[1]01-19'!$N$119:$N$124</c:f>
              <c:numCache>
                <c:formatCode>_("$"* #,##0_);_("$"* \(#,##0\);_("$"* "-"_);_(@_)</c:formatCode>
                <c:ptCount val="6"/>
                <c:pt idx="0">
                  <c:v>6952586.8000000026</c:v>
                </c:pt>
                <c:pt idx="2">
                  <c:v>29077336.339999996</c:v>
                </c:pt>
                <c:pt idx="3">
                  <c:v>4134209.6</c:v>
                </c:pt>
                <c:pt idx="4">
                  <c:v>17950000</c:v>
                </c:pt>
                <c:pt idx="5">
                  <c:v>5000000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D09A-4333-B7A7-3CB52FC556B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43</xdr:row>
      <xdr:rowOff>34290</xdr:rowOff>
    </xdr:from>
    <xdr:to>
      <xdr:col>9</xdr:col>
      <xdr:colOff>28575</xdr:colOff>
      <xdr:row>75</xdr:row>
      <xdr:rowOff>53340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28575</xdr:colOff>
      <xdr:row>134</xdr:row>
      <xdr:rowOff>9524</xdr:rowOff>
    </xdr:from>
    <xdr:to>
      <xdr:col>15</xdr:col>
      <xdr:colOff>1009650</xdr:colOff>
      <xdr:row>167</xdr:row>
      <xdr:rowOff>19049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279</xdr:row>
      <xdr:rowOff>9525</xdr:rowOff>
    </xdr:from>
    <xdr:to>
      <xdr:col>8</xdr:col>
      <xdr:colOff>590550</xdr:colOff>
      <xdr:row>315</xdr:row>
      <xdr:rowOff>133350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847724</xdr:colOff>
      <xdr:row>312</xdr:row>
      <xdr:rowOff>104775</xdr:rowOff>
    </xdr:from>
    <xdr:to>
      <xdr:col>16</xdr:col>
      <xdr:colOff>190499</xdr:colOff>
      <xdr:row>348</xdr:row>
      <xdr:rowOff>38101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ASH$$\Treasurer's%20Report\FY2018-2019\FY2018-2019CI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-18"/>
      <sheetName val="7-18"/>
      <sheetName val="8-18"/>
      <sheetName val="8-18 revised"/>
      <sheetName val="9-18"/>
      <sheetName val="9-18 FAC"/>
      <sheetName val="10-18"/>
      <sheetName val="10-18 revised"/>
      <sheetName val="10-18 FAC"/>
      <sheetName val="11-18"/>
      <sheetName val="12-18"/>
      <sheetName val="12-18 revised"/>
      <sheetName val="12-18 revised (2)"/>
      <sheetName val="01-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02">
          <cell r="L102" t="str">
            <v>GENERAL FUND 30%</v>
          </cell>
          <cell r="M102">
            <v>19180393.310000002</v>
          </cell>
        </row>
        <row r="103">
          <cell r="L103" t="str">
            <v>CIP 38%</v>
          </cell>
          <cell r="M103">
            <v>23723085.439999998</v>
          </cell>
        </row>
        <row r="104">
          <cell r="L104" t="str">
            <v>EQUIPMENT REPLACEMENT 4%</v>
          </cell>
          <cell r="M104">
            <v>2615225.4399999995</v>
          </cell>
        </row>
        <row r="105">
          <cell r="L105" t="str">
            <v>1911 ACT 3%</v>
          </cell>
          <cell r="M105">
            <v>2102398.4300000006</v>
          </cell>
        </row>
        <row r="106">
          <cell r="L106" t="str">
            <v>HABITAT RESTORATION 2%</v>
          </cell>
          <cell r="M106">
            <v>1080105.1299999999</v>
          </cell>
        </row>
        <row r="107">
          <cell r="L107" t="str">
            <v>QUIMBY 3%</v>
          </cell>
          <cell r="M107">
            <v>1822115.4299999997</v>
          </cell>
        </row>
        <row r="109">
          <cell r="L109" t="str">
            <v>OTHER RESTRICTED FUNDS 20%</v>
          </cell>
          <cell r="M109">
            <v>12455638.590000007</v>
          </cell>
        </row>
        <row r="119">
          <cell r="M119" t="str">
            <v>Bank of the West</v>
          </cell>
          <cell r="N119">
            <v>6952586.8000000026</v>
          </cell>
        </row>
        <row r="121">
          <cell r="M121" t="str">
            <v>State of California - LAIF</v>
          </cell>
          <cell r="N121">
            <v>29077336.339999996</v>
          </cell>
        </row>
        <row r="122">
          <cell r="M122" t="str">
            <v>Malaga Bank - CD</v>
          </cell>
          <cell r="N122">
            <v>4134209.6</v>
          </cell>
        </row>
        <row r="123">
          <cell r="M123" t="str">
            <v>Vining Sparks/Bank of New York - CD</v>
          </cell>
          <cell r="N123">
            <v>17950000</v>
          </cell>
        </row>
        <row r="124">
          <cell r="M124" t="str">
            <v>Vining Sparks - Treasury</v>
          </cell>
          <cell r="N124">
            <v>5000000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2"/>
  <sheetViews>
    <sheetView tabSelected="1" workbookViewId="0">
      <selection sqref="A1:XFD1048576"/>
    </sheetView>
  </sheetViews>
  <sheetFormatPr defaultColWidth="9.140625" defaultRowHeight="11.25" x14ac:dyDescent="0.2"/>
  <cols>
    <col min="1" max="1" width="30.7109375" style="3" customWidth="1"/>
    <col min="2" max="2" width="14.28515625" style="3" customWidth="1"/>
    <col min="3" max="3" width="13.5703125" style="3" customWidth="1"/>
    <col min="4" max="4" width="14.140625" style="3" customWidth="1"/>
    <col min="5" max="6" width="12.85546875" style="3" bestFit="1" customWidth="1"/>
    <col min="7" max="7" width="11.7109375" style="3" customWidth="1"/>
    <col min="8" max="8" width="11.85546875" style="3" customWidth="1"/>
    <col min="9" max="9" width="10.7109375" style="3" bestFit="1" customWidth="1"/>
    <col min="10" max="10" width="5.42578125" style="3" bestFit="1" customWidth="1"/>
    <col min="11" max="11" width="12.85546875" style="3" customWidth="1"/>
    <col min="12" max="12" width="36.5703125" style="3" customWidth="1"/>
    <col min="13" max="16" width="18.28515625" style="3" customWidth="1"/>
    <col min="17" max="17" width="12.85546875" style="4" bestFit="1" customWidth="1"/>
    <col min="18" max="16384" width="9.140625" style="3"/>
  </cols>
  <sheetData>
    <row r="1" spans="1:18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</row>
    <row r="2" spans="1:18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2"/>
      <c r="K2" s="2"/>
    </row>
    <row r="3" spans="1:18" ht="12" customHeight="1" x14ac:dyDescent="0.2">
      <c r="A3" s="5" t="s">
        <v>2</v>
      </c>
      <c r="B3" s="5"/>
      <c r="C3" s="5"/>
      <c r="D3" s="5"/>
      <c r="E3" s="5"/>
      <c r="F3" s="5"/>
      <c r="G3" s="5"/>
      <c r="H3" s="5"/>
      <c r="I3" s="5"/>
      <c r="J3" s="6"/>
      <c r="K3" s="6"/>
    </row>
    <row r="4" spans="1:18" ht="12" x14ac:dyDescent="0.2">
      <c r="A4" s="7"/>
      <c r="B4" s="8"/>
      <c r="C4" s="8"/>
      <c r="D4" s="8"/>
      <c r="E4" s="8"/>
      <c r="F4" s="9"/>
      <c r="G4" s="8"/>
      <c r="H4" s="8"/>
      <c r="I4" s="8"/>
      <c r="J4" s="8"/>
      <c r="K4" s="8"/>
    </row>
    <row r="5" spans="1:18" x14ac:dyDescent="0.2">
      <c r="A5" s="10"/>
      <c r="B5" s="11" t="s">
        <v>3</v>
      </c>
      <c r="C5" s="11" t="s">
        <v>4</v>
      </c>
      <c r="D5" s="10"/>
      <c r="E5" s="10"/>
      <c r="F5" s="11" t="s">
        <v>5</v>
      </c>
      <c r="G5" s="12"/>
      <c r="H5" s="12"/>
      <c r="I5" s="11" t="s">
        <v>6</v>
      </c>
      <c r="J5" s="12"/>
      <c r="K5" s="11"/>
    </row>
    <row r="6" spans="1:18" x14ac:dyDescent="0.2">
      <c r="A6" s="10"/>
      <c r="B6" s="11" t="s">
        <v>7</v>
      </c>
      <c r="C6" s="11" t="s">
        <v>3</v>
      </c>
      <c r="D6" s="10"/>
      <c r="E6" s="10"/>
      <c r="F6" s="11" t="s">
        <v>8</v>
      </c>
      <c r="G6" s="12" t="s">
        <v>9</v>
      </c>
      <c r="H6" s="12"/>
      <c r="I6" s="11"/>
      <c r="J6" s="12"/>
      <c r="K6" s="11"/>
    </row>
    <row r="7" spans="1:18" ht="12" thickBot="1" x14ac:dyDescent="0.25">
      <c r="A7" s="13"/>
      <c r="B7" s="13" t="s">
        <v>10</v>
      </c>
      <c r="C7" s="13" t="s">
        <v>10</v>
      </c>
      <c r="D7" s="13" t="s">
        <v>11</v>
      </c>
      <c r="E7" s="13" t="s">
        <v>12</v>
      </c>
      <c r="F7" s="13" t="s">
        <v>13</v>
      </c>
      <c r="G7" s="13" t="s">
        <v>13</v>
      </c>
      <c r="H7" s="13" t="s">
        <v>14</v>
      </c>
      <c r="I7" s="13" t="s">
        <v>15</v>
      </c>
      <c r="J7" s="12"/>
      <c r="K7" s="12"/>
    </row>
    <row r="8" spans="1:18" x14ac:dyDescent="0.2">
      <c r="A8" s="14" t="s">
        <v>16</v>
      </c>
      <c r="B8" s="15">
        <v>8501016.1300000008</v>
      </c>
      <c r="C8" s="15"/>
      <c r="D8" s="15">
        <v>3000</v>
      </c>
      <c r="E8" s="15">
        <v>26616519.909999996</v>
      </c>
      <c r="F8" s="15">
        <v>4121236.01</v>
      </c>
      <c r="G8" s="15">
        <v>22814829.029999997</v>
      </c>
      <c r="H8" s="15">
        <f>SUM(B8:G8)</f>
        <v>62056601.079999998</v>
      </c>
      <c r="I8" s="15"/>
      <c r="J8" s="16"/>
      <c r="K8" s="15"/>
    </row>
    <row r="9" spans="1:18" x14ac:dyDescent="0.2">
      <c r="A9" s="14" t="s">
        <v>17</v>
      </c>
      <c r="B9" s="17">
        <v>5456963.7400000002</v>
      </c>
      <c r="C9" s="17"/>
      <c r="D9" s="17"/>
      <c r="E9" s="17"/>
      <c r="F9" s="17"/>
      <c r="G9" s="17"/>
      <c r="H9" s="15">
        <f t="shared" ref="H9:H15" si="0">SUM(B9:G9)</f>
        <v>5456963.7400000002</v>
      </c>
      <c r="I9" s="15"/>
      <c r="J9" s="16"/>
      <c r="K9" s="16"/>
      <c r="R9" s="18"/>
    </row>
    <row r="10" spans="1:18" x14ac:dyDescent="0.2">
      <c r="A10" s="14" t="s">
        <v>18</v>
      </c>
      <c r="B10" s="19"/>
      <c r="C10" s="19"/>
      <c r="D10" s="17"/>
      <c r="E10" s="17">
        <v>160816.43</v>
      </c>
      <c r="F10" s="17">
        <v>12973.59</v>
      </c>
      <c r="G10" s="17"/>
      <c r="H10" s="15">
        <f t="shared" si="0"/>
        <v>173790.02</v>
      </c>
      <c r="I10" s="15">
        <f>167518+16670.84+160816.43+12973.59</f>
        <v>357978.86000000004</v>
      </c>
      <c r="J10" s="16"/>
      <c r="K10" s="16"/>
      <c r="R10" s="18"/>
    </row>
    <row r="11" spans="1:18" x14ac:dyDescent="0.2">
      <c r="A11" s="14" t="s">
        <v>19</v>
      </c>
      <c r="B11" s="17">
        <f>-3997580.05+3856.33</f>
        <v>-3993723.7199999997</v>
      </c>
      <c r="C11" s="17"/>
      <c r="D11" s="19"/>
      <c r="E11" s="19"/>
      <c r="F11" s="17"/>
      <c r="G11" s="17"/>
      <c r="H11" s="15">
        <f t="shared" si="0"/>
        <v>-3993723.7199999997</v>
      </c>
      <c r="I11" s="15"/>
      <c r="J11" s="16"/>
      <c r="K11" s="16"/>
      <c r="R11" s="18"/>
    </row>
    <row r="12" spans="1:18" x14ac:dyDescent="0.2">
      <c r="A12" s="14" t="s">
        <v>20</v>
      </c>
      <c r="B12" s="17">
        <f>-B34</f>
        <v>-716135.31</v>
      </c>
      <c r="C12" s="17"/>
      <c r="D12" s="19"/>
      <c r="E12" s="19"/>
      <c r="F12" s="19"/>
      <c r="G12" s="17"/>
      <c r="H12" s="15">
        <f t="shared" si="0"/>
        <v>-716135.31</v>
      </c>
      <c r="I12" s="15"/>
      <c r="J12" s="16"/>
      <c r="K12" s="16"/>
      <c r="R12" s="18"/>
    </row>
    <row r="13" spans="1:18" x14ac:dyDescent="0.2">
      <c r="A13" s="14" t="s">
        <v>21</v>
      </c>
      <c r="B13" s="17">
        <v>1465.96</v>
      </c>
      <c r="C13" s="17"/>
      <c r="D13" s="17"/>
      <c r="E13" s="17"/>
      <c r="F13" s="17"/>
      <c r="G13" s="17"/>
      <c r="H13" s="15">
        <f t="shared" si="0"/>
        <v>1465.96</v>
      </c>
      <c r="I13" s="15"/>
      <c r="J13" s="16"/>
      <c r="K13" s="16"/>
    </row>
    <row r="14" spans="1:18" x14ac:dyDescent="0.2">
      <c r="A14" s="14" t="s">
        <v>22</v>
      </c>
      <c r="B14" s="19"/>
      <c r="C14" s="19"/>
      <c r="D14" s="17"/>
      <c r="E14" s="17">
        <v>2300000</v>
      </c>
      <c r="F14" s="17"/>
      <c r="G14" s="15"/>
      <c r="H14" s="15">
        <f t="shared" si="0"/>
        <v>2300000</v>
      </c>
      <c r="I14" s="15"/>
      <c r="J14" s="16"/>
      <c r="K14" s="16"/>
    </row>
    <row r="15" spans="1:18" ht="12" thickBot="1" x14ac:dyDescent="0.25">
      <c r="A15" s="20" t="s">
        <v>23</v>
      </c>
      <c r="B15" s="19">
        <v>-2300000</v>
      </c>
      <c r="C15" s="19"/>
      <c r="D15" s="21"/>
      <c r="E15" s="21"/>
      <c r="F15" s="19"/>
      <c r="G15" s="21"/>
      <c r="H15" s="15">
        <f t="shared" si="0"/>
        <v>-2300000</v>
      </c>
      <c r="I15" s="15"/>
      <c r="J15" s="16"/>
      <c r="K15" s="16"/>
      <c r="L15" s="22"/>
    </row>
    <row r="16" spans="1:18" ht="12" thickBot="1" x14ac:dyDescent="0.25">
      <c r="A16" s="14" t="s">
        <v>24</v>
      </c>
      <c r="B16" s="23">
        <f t="shared" ref="B16:I16" si="1">SUM(B8:B15)</f>
        <v>6949586.8000000026</v>
      </c>
      <c r="C16" s="23"/>
      <c r="D16" s="23">
        <f t="shared" si="1"/>
        <v>3000</v>
      </c>
      <c r="E16" s="23">
        <f t="shared" si="1"/>
        <v>29077336.339999996</v>
      </c>
      <c r="F16" s="23">
        <f t="shared" si="1"/>
        <v>4134209.5999999996</v>
      </c>
      <c r="G16" s="23">
        <f t="shared" si="1"/>
        <v>22814829.029999997</v>
      </c>
      <c r="H16" s="23">
        <f t="shared" si="1"/>
        <v>62978961.769999988</v>
      </c>
      <c r="I16" s="24">
        <f t="shared" si="1"/>
        <v>357978.86000000004</v>
      </c>
      <c r="J16" s="16"/>
      <c r="K16" s="16"/>
    </row>
    <row r="17" spans="1:11" ht="12" thickTop="1" x14ac:dyDescent="0.2">
      <c r="B17" s="25"/>
      <c r="C17" s="25"/>
      <c r="D17" s="25"/>
      <c r="E17" s="25"/>
      <c r="F17" s="22"/>
      <c r="G17" s="25"/>
      <c r="H17" s="17"/>
      <c r="I17" s="26"/>
      <c r="J17" s="15"/>
      <c r="K17" s="16"/>
    </row>
    <row r="18" spans="1:11" x14ac:dyDescent="0.2">
      <c r="A18" s="3" t="s">
        <v>25</v>
      </c>
      <c r="B18" s="25"/>
      <c r="C18" s="25"/>
      <c r="D18" s="25"/>
      <c r="E18" s="25"/>
      <c r="F18" s="22"/>
      <c r="G18" s="17"/>
      <c r="H18" s="17"/>
      <c r="I18" s="26"/>
      <c r="J18" s="15"/>
      <c r="K18" s="27"/>
    </row>
    <row r="19" spans="1:11" x14ac:dyDescent="0.2">
      <c r="A19" s="3" t="s">
        <v>26</v>
      </c>
      <c r="B19" s="28"/>
      <c r="C19" s="28"/>
      <c r="D19" s="25"/>
      <c r="E19" s="25"/>
      <c r="F19" s="22"/>
      <c r="G19" s="17"/>
      <c r="H19" s="17"/>
      <c r="I19" s="26"/>
      <c r="J19" s="26"/>
      <c r="K19" s="27"/>
    </row>
    <row r="20" spans="1:11" x14ac:dyDescent="0.2">
      <c r="A20" s="3" t="s">
        <v>27</v>
      </c>
      <c r="B20" s="29">
        <v>368200.65</v>
      </c>
      <c r="C20" s="29"/>
      <c r="D20" s="27"/>
      <c r="E20" s="27"/>
      <c r="G20" s="26"/>
      <c r="H20" s="26"/>
      <c r="I20" s="26"/>
      <c r="J20" s="26"/>
      <c r="K20" s="27"/>
    </row>
    <row r="21" spans="1:11" ht="11.25" customHeight="1" x14ac:dyDescent="0.2">
      <c r="A21" s="3" t="s">
        <v>28</v>
      </c>
      <c r="B21" s="29">
        <v>232879.17</v>
      </c>
      <c r="C21" s="29"/>
      <c r="D21" s="27"/>
      <c r="E21" s="27"/>
      <c r="G21" s="26"/>
      <c r="H21" s="26"/>
      <c r="I21" s="26"/>
      <c r="J21" s="26"/>
      <c r="K21" s="27"/>
    </row>
    <row r="22" spans="1:11" hidden="1" x14ac:dyDescent="0.2">
      <c r="A22" s="3" t="s">
        <v>29</v>
      </c>
      <c r="B22" s="26"/>
      <c r="C22" s="26"/>
      <c r="D22" s="27"/>
      <c r="E22" s="27"/>
      <c r="G22" s="26"/>
      <c r="H22" s="26"/>
      <c r="I22" s="26"/>
      <c r="J22" s="26"/>
      <c r="K22" s="27"/>
    </row>
    <row r="23" spans="1:11" hidden="1" x14ac:dyDescent="0.2">
      <c r="A23" s="3" t="s">
        <v>30</v>
      </c>
      <c r="B23" s="26"/>
      <c r="C23" s="26"/>
      <c r="D23" s="27"/>
      <c r="E23" s="27"/>
      <c r="G23" s="26"/>
      <c r="H23" s="26"/>
      <c r="I23" s="26"/>
      <c r="J23" s="26"/>
      <c r="K23" s="27"/>
    </row>
    <row r="24" spans="1:11" hidden="1" x14ac:dyDescent="0.2">
      <c r="A24" s="3" t="s">
        <v>31</v>
      </c>
      <c r="B24" s="26"/>
      <c r="C24" s="26"/>
      <c r="D24" s="27"/>
      <c r="E24" s="27"/>
      <c r="G24" s="26"/>
      <c r="H24" s="26"/>
      <c r="I24" s="26"/>
      <c r="J24" s="26"/>
      <c r="K24" s="27"/>
    </row>
    <row r="25" spans="1:11" hidden="1" x14ac:dyDescent="0.2">
      <c r="A25" s="3" t="s">
        <v>32</v>
      </c>
      <c r="B25" s="26"/>
      <c r="C25" s="26"/>
      <c r="D25" s="27"/>
      <c r="E25" s="27"/>
      <c r="G25" s="26"/>
      <c r="H25" s="26"/>
      <c r="I25" s="26"/>
      <c r="J25" s="26"/>
      <c r="K25" s="27"/>
    </row>
    <row r="26" spans="1:11" hidden="1" x14ac:dyDescent="0.2">
      <c r="A26" s="3" t="s">
        <v>33</v>
      </c>
      <c r="B26" s="26"/>
      <c r="C26" s="26"/>
      <c r="D26" s="27"/>
      <c r="E26" s="27"/>
      <c r="G26" s="26"/>
      <c r="H26" s="26"/>
      <c r="I26" s="26"/>
      <c r="J26" s="26"/>
      <c r="K26" s="27"/>
    </row>
    <row r="27" spans="1:11" hidden="1" x14ac:dyDescent="0.2">
      <c r="A27" s="3" t="s">
        <v>34</v>
      </c>
      <c r="B27" s="26"/>
      <c r="C27" s="26"/>
      <c r="D27" s="27"/>
      <c r="E27" s="27"/>
      <c r="G27" s="26"/>
      <c r="H27" s="26"/>
      <c r="I27" s="26"/>
      <c r="J27" s="26"/>
      <c r="K27" s="27"/>
    </row>
    <row r="28" spans="1:11" x14ac:dyDescent="0.2">
      <c r="A28" s="3" t="s">
        <v>35</v>
      </c>
      <c r="B28" s="26">
        <v>3879</v>
      </c>
      <c r="C28" s="26"/>
      <c r="D28" s="27"/>
      <c r="E28" s="27"/>
      <c r="G28" s="26"/>
      <c r="H28" s="26"/>
      <c r="I28" s="26"/>
      <c r="J28" s="26"/>
      <c r="K28" s="27"/>
    </row>
    <row r="29" spans="1:11" hidden="1" x14ac:dyDescent="0.2">
      <c r="A29" s="3" t="s">
        <v>36</v>
      </c>
      <c r="B29" s="17"/>
      <c r="C29" s="17"/>
      <c r="D29" s="27"/>
      <c r="E29" s="27"/>
      <c r="G29" s="26"/>
      <c r="H29" s="26"/>
      <c r="I29" s="26"/>
      <c r="J29" s="26"/>
      <c r="K29" s="27"/>
    </row>
    <row r="30" spans="1:11" hidden="1" x14ac:dyDescent="0.2">
      <c r="A30" s="3" t="s">
        <v>34</v>
      </c>
      <c r="B30" s="17"/>
      <c r="C30" s="17"/>
      <c r="D30" s="27"/>
      <c r="E30" s="27"/>
      <c r="G30" s="26"/>
      <c r="H30" s="26"/>
      <c r="I30" s="26"/>
      <c r="J30" s="26"/>
      <c r="K30" s="27"/>
    </row>
    <row r="31" spans="1:11" x14ac:dyDescent="0.2">
      <c r="A31" s="3" t="s">
        <v>37</v>
      </c>
      <c r="B31" s="17">
        <v>103500</v>
      </c>
      <c r="C31" s="17"/>
      <c r="D31" s="27"/>
      <c r="E31" s="27"/>
      <c r="G31" s="26"/>
      <c r="H31" s="26"/>
      <c r="I31" s="26"/>
      <c r="J31" s="26"/>
      <c r="K31" s="27"/>
    </row>
    <row r="32" spans="1:11" hidden="1" x14ac:dyDescent="0.2">
      <c r="A32" s="3" t="s">
        <v>38</v>
      </c>
      <c r="B32" s="17"/>
      <c r="C32" s="17"/>
      <c r="D32" s="27"/>
      <c r="E32" s="27"/>
      <c r="G32" s="26"/>
      <c r="H32" s="26"/>
      <c r="I32" s="26"/>
      <c r="J32" s="26"/>
      <c r="K32" s="27"/>
    </row>
    <row r="33" spans="1:11" x14ac:dyDescent="0.2">
      <c r="A33" s="3" t="s">
        <v>39</v>
      </c>
      <c r="B33" s="30">
        <v>7676.49</v>
      </c>
      <c r="C33" s="19"/>
      <c r="D33" s="27"/>
      <c r="E33" s="27"/>
      <c r="G33" s="26"/>
      <c r="H33" s="26"/>
      <c r="I33" s="26"/>
      <c r="J33" s="26"/>
      <c r="K33" s="27"/>
    </row>
    <row r="34" spans="1:11" ht="12" thickBot="1" x14ac:dyDescent="0.25">
      <c r="A34" s="31"/>
      <c r="B34" s="32">
        <f>SUM(B20:B33)</f>
        <v>716135.31</v>
      </c>
      <c r="C34" s="33"/>
      <c r="D34" s="27"/>
      <c r="E34" s="27"/>
      <c r="G34" s="26"/>
      <c r="H34" s="26"/>
      <c r="I34" s="26"/>
      <c r="J34" s="26"/>
      <c r="K34" s="27"/>
    </row>
    <row r="35" spans="1:11" ht="12" thickTop="1" x14ac:dyDescent="0.2">
      <c r="A35" s="31"/>
      <c r="B35" s="33"/>
      <c r="C35" s="33"/>
      <c r="D35" s="27"/>
      <c r="E35" s="27"/>
      <c r="G35" s="26"/>
      <c r="H35" s="26"/>
      <c r="I35" s="26"/>
      <c r="J35" s="26"/>
      <c r="K35" s="27"/>
    </row>
    <row r="36" spans="1:11" x14ac:dyDescent="0.2">
      <c r="A36" s="3" t="s">
        <v>40</v>
      </c>
      <c r="B36" s="33"/>
      <c r="C36" s="33"/>
      <c r="D36" s="27"/>
      <c r="E36" s="27"/>
      <c r="G36" s="26"/>
      <c r="H36" s="26"/>
      <c r="I36" s="26"/>
      <c r="J36" s="26"/>
      <c r="K36" s="27"/>
    </row>
    <row r="37" spans="1:11" x14ac:dyDescent="0.2">
      <c r="B37" s="33"/>
      <c r="C37" s="33"/>
      <c r="D37" s="27"/>
      <c r="E37" s="27"/>
      <c r="G37" s="26"/>
      <c r="H37" s="26"/>
      <c r="I37" s="26"/>
      <c r="J37" s="26"/>
      <c r="K37" s="27"/>
    </row>
    <row r="38" spans="1:11" x14ac:dyDescent="0.2">
      <c r="B38" s="33"/>
      <c r="C38" s="33"/>
      <c r="D38" s="27"/>
      <c r="E38" s="27"/>
      <c r="G38" s="26"/>
      <c r="H38" s="26"/>
      <c r="I38" s="26"/>
      <c r="J38" s="26"/>
      <c r="K38" s="27"/>
    </row>
    <row r="39" spans="1:11" x14ac:dyDescent="0.2">
      <c r="B39" s="33"/>
      <c r="C39" s="33"/>
      <c r="D39" s="27"/>
      <c r="E39" s="27"/>
      <c r="G39" s="26"/>
      <c r="H39" s="26"/>
      <c r="I39" s="26"/>
      <c r="J39" s="26"/>
      <c r="K39" s="27"/>
    </row>
    <row r="40" spans="1:11" x14ac:dyDescent="0.2">
      <c r="B40" s="33"/>
      <c r="C40" s="33"/>
      <c r="D40" s="27"/>
      <c r="E40" s="27"/>
      <c r="G40" s="26"/>
      <c r="H40" s="26"/>
      <c r="I40" s="26"/>
      <c r="J40" s="26"/>
      <c r="K40" s="27"/>
    </row>
    <row r="41" spans="1:11" x14ac:dyDescent="0.2">
      <c r="B41" s="33"/>
      <c r="C41" s="33"/>
      <c r="D41" s="27"/>
      <c r="E41" s="27"/>
      <c r="G41" s="26"/>
      <c r="H41" s="26"/>
      <c r="I41" s="26"/>
      <c r="J41" s="26"/>
      <c r="K41" s="27"/>
    </row>
    <row r="42" spans="1:11" x14ac:dyDescent="0.2">
      <c r="B42" s="33"/>
      <c r="C42" s="33"/>
      <c r="D42" s="27"/>
      <c r="E42" s="27"/>
      <c r="G42" s="26"/>
      <c r="H42" s="26"/>
      <c r="I42" s="26"/>
      <c r="J42" s="26"/>
      <c r="K42" s="27"/>
    </row>
    <row r="43" spans="1:11" x14ac:dyDescent="0.2">
      <c r="B43" s="33"/>
      <c r="C43" s="33"/>
      <c r="D43" s="27"/>
      <c r="E43" s="27"/>
      <c r="G43" s="26"/>
      <c r="H43" s="26"/>
      <c r="I43" s="26"/>
      <c r="J43" s="26"/>
      <c r="K43" s="27"/>
    </row>
    <row r="44" spans="1:11" x14ac:dyDescent="0.2">
      <c r="B44" s="33"/>
      <c r="C44" s="33"/>
      <c r="D44" s="27"/>
      <c r="E44" s="27"/>
      <c r="G44" s="26"/>
      <c r="H44" s="26"/>
      <c r="I44" s="26"/>
      <c r="J44" s="26"/>
      <c r="K44" s="27"/>
    </row>
    <row r="45" spans="1:11" x14ac:dyDescent="0.2">
      <c r="B45" s="33"/>
      <c r="C45" s="33"/>
      <c r="D45" s="27"/>
      <c r="E45" s="27"/>
      <c r="G45" s="26"/>
      <c r="H45" s="26"/>
      <c r="I45" s="26"/>
      <c r="J45" s="26"/>
      <c r="K45" s="27"/>
    </row>
    <row r="46" spans="1:11" x14ac:dyDescent="0.2">
      <c r="B46" s="33"/>
      <c r="C46" s="33"/>
      <c r="D46" s="27"/>
      <c r="E46" s="27"/>
      <c r="G46" s="26"/>
      <c r="H46" s="26"/>
      <c r="I46" s="26"/>
      <c r="J46" s="26"/>
      <c r="K46" s="27"/>
    </row>
    <row r="47" spans="1:11" x14ac:dyDescent="0.2">
      <c r="B47" s="33"/>
      <c r="C47" s="33"/>
      <c r="D47" s="27"/>
      <c r="E47" s="27"/>
      <c r="G47" s="26"/>
      <c r="H47" s="26"/>
      <c r="I47" s="26"/>
      <c r="J47" s="26"/>
      <c r="K47" s="27"/>
    </row>
    <row r="48" spans="1:11" x14ac:dyDescent="0.2">
      <c r="B48" s="33"/>
      <c r="C48" s="33"/>
      <c r="D48" s="27"/>
      <c r="E48" s="27"/>
      <c r="G48" s="26"/>
      <c r="H48" s="26"/>
      <c r="I48" s="26"/>
      <c r="J48" s="26"/>
      <c r="K48" s="27"/>
    </row>
    <row r="49" spans="2:11" x14ac:dyDescent="0.2">
      <c r="B49" s="33"/>
      <c r="C49" s="33"/>
      <c r="D49" s="27"/>
      <c r="E49" s="27"/>
      <c r="G49" s="26"/>
      <c r="H49" s="26"/>
      <c r="I49" s="26"/>
      <c r="J49" s="26"/>
      <c r="K49" s="27"/>
    </row>
    <row r="50" spans="2:11" x14ac:dyDescent="0.2">
      <c r="B50" s="33"/>
      <c r="C50" s="33"/>
      <c r="D50" s="27"/>
      <c r="E50" s="27"/>
      <c r="G50" s="26"/>
      <c r="H50" s="26"/>
      <c r="I50" s="26"/>
      <c r="J50" s="26"/>
      <c r="K50" s="27"/>
    </row>
    <row r="51" spans="2:11" x14ac:dyDescent="0.2">
      <c r="B51" s="33"/>
      <c r="C51" s="33"/>
      <c r="D51" s="27"/>
      <c r="E51" s="27"/>
      <c r="G51" s="26"/>
      <c r="H51" s="26"/>
      <c r="I51" s="26"/>
      <c r="J51" s="26"/>
      <c r="K51" s="27"/>
    </row>
    <row r="52" spans="2:11" x14ac:dyDescent="0.2">
      <c r="B52" s="33"/>
      <c r="C52" s="33"/>
      <c r="D52" s="27"/>
      <c r="E52" s="27"/>
      <c r="G52" s="26"/>
      <c r="H52" s="26"/>
      <c r="I52" s="26"/>
      <c r="J52" s="26"/>
      <c r="K52" s="27"/>
    </row>
    <row r="53" spans="2:11" x14ac:dyDescent="0.2">
      <c r="B53" s="33"/>
      <c r="C53" s="33"/>
      <c r="D53" s="27"/>
      <c r="E53" s="27"/>
      <c r="G53" s="26"/>
      <c r="H53" s="26"/>
      <c r="I53" s="26"/>
      <c r="J53" s="26"/>
      <c r="K53" s="27"/>
    </row>
    <row r="54" spans="2:11" x14ac:dyDescent="0.2">
      <c r="B54" s="33"/>
      <c r="C54" s="33"/>
      <c r="D54" s="27"/>
      <c r="E54" s="27"/>
      <c r="G54" s="26"/>
      <c r="H54" s="26"/>
      <c r="I54" s="26"/>
      <c r="J54" s="26"/>
      <c r="K54" s="27"/>
    </row>
    <row r="55" spans="2:11" x14ac:dyDescent="0.2">
      <c r="B55" s="33"/>
      <c r="C55" s="33"/>
      <c r="D55" s="27"/>
      <c r="E55" s="27"/>
      <c r="G55" s="26"/>
      <c r="H55" s="26"/>
      <c r="I55" s="26"/>
      <c r="J55" s="26"/>
      <c r="K55" s="27"/>
    </row>
    <row r="56" spans="2:11" x14ac:dyDescent="0.2">
      <c r="B56" s="33"/>
      <c r="C56" s="33"/>
      <c r="D56" s="27"/>
      <c r="E56" s="27"/>
      <c r="G56" s="26"/>
      <c r="H56" s="26"/>
      <c r="I56" s="26"/>
      <c r="J56" s="26"/>
      <c r="K56" s="27"/>
    </row>
    <row r="57" spans="2:11" x14ac:dyDescent="0.2">
      <c r="B57" s="33"/>
      <c r="C57" s="33"/>
      <c r="D57" s="27"/>
      <c r="E57" s="27"/>
      <c r="G57" s="26"/>
      <c r="H57" s="26"/>
      <c r="I57" s="26"/>
      <c r="J57" s="26"/>
      <c r="K57" s="27"/>
    </row>
    <row r="58" spans="2:11" x14ac:dyDescent="0.2">
      <c r="B58" s="33"/>
      <c r="C58" s="33"/>
      <c r="D58" s="27"/>
      <c r="E58" s="27"/>
      <c r="G58" s="26"/>
      <c r="H58" s="26"/>
      <c r="I58" s="26"/>
      <c r="J58" s="26"/>
      <c r="K58" s="27"/>
    </row>
    <row r="59" spans="2:11" x14ac:dyDescent="0.2">
      <c r="B59" s="33"/>
      <c r="C59" s="33"/>
      <c r="D59" s="27"/>
      <c r="E59" s="27"/>
      <c r="G59" s="26"/>
      <c r="H59" s="26"/>
      <c r="I59" s="26"/>
      <c r="J59" s="26"/>
      <c r="K59" s="27"/>
    </row>
    <row r="60" spans="2:11" x14ac:dyDescent="0.2">
      <c r="B60" s="33"/>
      <c r="C60" s="33"/>
      <c r="D60" s="27"/>
      <c r="E60" s="27"/>
      <c r="G60" s="26"/>
      <c r="H60" s="26"/>
      <c r="I60" s="26"/>
      <c r="J60" s="26"/>
      <c r="K60" s="27"/>
    </row>
    <row r="61" spans="2:11" x14ac:dyDescent="0.2">
      <c r="B61" s="33"/>
      <c r="C61" s="33"/>
      <c r="D61" s="27"/>
      <c r="E61" s="27"/>
      <c r="G61" s="26"/>
      <c r="H61" s="26"/>
      <c r="I61" s="26"/>
      <c r="J61" s="26"/>
      <c r="K61" s="27"/>
    </row>
    <row r="62" spans="2:11" x14ac:dyDescent="0.2">
      <c r="B62" s="33"/>
      <c r="C62" s="33"/>
      <c r="D62" s="27"/>
      <c r="E62" s="27"/>
      <c r="G62" s="26"/>
      <c r="H62" s="26"/>
      <c r="I62" s="26"/>
      <c r="J62" s="26"/>
      <c r="K62" s="27"/>
    </row>
    <row r="63" spans="2:11" x14ac:dyDescent="0.2">
      <c r="B63" s="33"/>
      <c r="C63" s="33"/>
      <c r="D63" s="27"/>
      <c r="E63" s="27"/>
      <c r="G63" s="26"/>
      <c r="H63" s="26"/>
      <c r="I63" s="26"/>
      <c r="J63" s="26"/>
      <c r="K63" s="27"/>
    </row>
    <row r="64" spans="2:11" x14ac:dyDescent="0.2">
      <c r="B64" s="33"/>
      <c r="C64" s="33"/>
      <c r="D64" s="27"/>
      <c r="E64" s="27"/>
      <c r="G64" s="26"/>
      <c r="H64" s="26"/>
      <c r="I64" s="26"/>
      <c r="J64" s="26"/>
      <c r="K64" s="27"/>
    </row>
    <row r="65" spans="2:11" x14ac:dyDescent="0.2">
      <c r="B65" s="33"/>
      <c r="C65" s="33"/>
      <c r="D65" s="27"/>
      <c r="E65" s="27"/>
      <c r="G65" s="26"/>
      <c r="H65" s="26"/>
      <c r="I65" s="26"/>
      <c r="J65" s="26"/>
      <c r="K65" s="27"/>
    </row>
    <row r="66" spans="2:11" x14ac:dyDescent="0.2">
      <c r="B66" s="33"/>
      <c r="C66" s="33"/>
      <c r="D66" s="27"/>
      <c r="E66" s="27"/>
      <c r="G66" s="26"/>
      <c r="H66" s="26"/>
      <c r="I66" s="26"/>
      <c r="J66" s="26"/>
      <c r="K66" s="27"/>
    </row>
    <row r="67" spans="2:11" x14ac:dyDescent="0.2">
      <c r="B67" s="33"/>
      <c r="C67" s="33"/>
      <c r="D67" s="27"/>
      <c r="E67" s="27"/>
      <c r="G67" s="26"/>
      <c r="H67" s="26"/>
      <c r="I67" s="26"/>
      <c r="J67" s="26"/>
      <c r="K67" s="27"/>
    </row>
    <row r="68" spans="2:11" x14ac:dyDescent="0.2">
      <c r="B68" s="33"/>
      <c r="C68" s="33"/>
      <c r="D68" s="27"/>
      <c r="E68" s="27"/>
      <c r="G68" s="26"/>
      <c r="H68" s="26"/>
      <c r="I68" s="26"/>
      <c r="J68" s="26"/>
      <c r="K68" s="27"/>
    </row>
    <row r="69" spans="2:11" x14ac:dyDescent="0.2">
      <c r="B69" s="33"/>
      <c r="C69" s="33"/>
      <c r="D69" s="27"/>
      <c r="E69" s="27"/>
      <c r="G69" s="26"/>
      <c r="H69" s="26"/>
      <c r="I69" s="26"/>
      <c r="J69" s="26"/>
      <c r="K69" s="27"/>
    </row>
    <row r="70" spans="2:11" x14ac:dyDescent="0.2">
      <c r="B70" s="33"/>
      <c r="C70" s="33"/>
      <c r="D70" s="27"/>
      <c r="E70" s="27"/>
      <c r="G70" s="26"/>
      <c r="H70" s="26"/>
      <c r="I70" s="26"/>
      <c r="J70" s="26"/>
      <c r="K70" s="27"/>
    </row>
    <row r="71" spans="2:11" x14ac:dyDescent="0.2">
      <c r="B71" s="33"/>
      <c r="C71" s="33"/>
      <c r="D71" s="27"/>
      <c r="E71" s="27"/>
      <c r="G71" s="26"/>
      <c r="H71" s="26"/>
      <c r="I71" s="26"/>
      <c r="J71" s="26"/>
      <c r="K71" s="27"/>
    </row>
    <row r="72" spans="2:11" x14ac:dyDescent="0.2">
      <c r="B72" s="33"/>
      <c r="C72" s="33"/>
      <c r="D72" s="27"/>
      <c r="E72" s="27"/>
      <c r="G72" s="26"/>
      <c r="H72" s="26"/>
      <c r="I72" s="26"/>
      <c r="J72" s="26"/>
      <c r="K72" s="27"/>
    </row>
    <row r="73" spans="2:11" x14ac:dyDescent="0.2">
      <c r="B73" s="33"/>
      <c r="C73" s="33"/>
      <c r="D73" s="27"/>
      <c r="E73" s="27"/>
      <c r="G73" s="26"/>
      <c r="H73" s="26"/>
      <c r="I73" s="26"/>
      <c r="J73" s="26"/>
      <c r="K73" s="27"/>
    </row>
    <row r="74" spans="2:11" x14ac:dyDescent="0.2">
      <c r="B74" s="33"/>
      <c r="C74" s="33"/>
      <c r="D74" s="27"/>
      <c r="E74" s="27"/>
      <c r="G74" s="26"/>
      <c r="H74" s="26"/>
      <c r="I74" s="26"/>
      <c r="J74" s="26"/>
      <c r="K74" s="27"/>
    </row>
    <row r="75" spans="2:11" x14ac:dyDescent="0.2">
      <c r="B75" s="33"/>
      <c r="C75" s="33"/>
      <c r="D75" s="27"/>
      <c r="E75" s="27"/>
      <c r="G75" s="26"/>
      <c r="H75" s="26"/>
      <c r="I75" s="26"/>
      <c r="J75" s="26"/>
      <c r="K75" s="27"/>
    </row>
    <row r="76" spans="2:11" x14ac:dyDescent="0.2">
      <c r="B76" s="33"/>
      <c r="C76" s="33"/>
      <c r="D76" s="27"/>
      <c r="E76" s="27"/>
      <c r="G76" s="26"/>
      <c r="H76" s="26"/>
      <c r="I76" s="26"/>
      <c r="J76" s="26"/>
      <c r="K76" s="27"/>
    </row>
    <row r="77" spans="2:11" x14ac:dyDescent="0.2">
      <c r="B77" s="33"/>
      <c r="C77" s="33"/>
      <c r="D77" s="27"/>
      <c r="E77" s="27"/>
      <c r="G77" s="26"/>
      <c r="H77" s="26"/>
      <c r="I77" s="26"/>
      <c r="J77" s="26"/>
      <c r="K77" s="27"/>
    </row>
    <row r="78" spans="2:11" x14ac:dyDescent="0.2">
      <c r="B78" s="33"/>
      <c r="C78" s="33"/>
      <c r="D78" s="27"/>
      <c r="E78" s="27"/>
      <c r="G78" s="26"/>
      <c r="H78" s="26"/>
      <c r="I78" s="26"/>
      <c r="J78" s="26"/>
      <c r="K78" s="27"/>
    </row>
    <row r="79" spans="2:11" x14ac:dyDescent="0.2">
      <c r="B79" s="33"/>
      <c r="C79" s="33"/>
      <c r="D79" s="27"/>
      <c r="E79" s="27"/>
      <c r="G79" s="26"/>
      <c r="H79" s="26"/>
      <c r="I79" s="26"/>
      <c r="J79" s="26"/>
      <c r="K79" s="27"/>
    </row>
    <row r="80" spans="2:11" x14ac:dyDescent="0.2">
      <c r="B80" s="33"/>
      <c r="C80" s="33"/>
      <c r="D80" s="27"/>
      <c r="E80" s="27"/>
      <c r="G80" s="26"/>
      <c r="H80" s="26"/>
      <c r="I80" s="26"/>
      <c r="J80" s="26"/>
      <c r="K80" s="27"/>
    </row>
    <row r="81" spans="1:11" x14ac:dyDescent="0.2">
      <c r="B81" s="33"/>
      <c r="C81" s="33"/>
      <c r="D81" s="27"/>
      <c r="E81" s="27"/>
      <c r="G81" s="26"/>
      <c r="H81" s="26"/>
      <c r="I81" s="26"/>
      <c r="J81" s="26"/>
      <c r="K81" s="27"/>
    </row>
    <row r="82" spans="1:11" x14ac:dyDescent="0.2">
      <c r="B82" s="33"/>
      <c r="C82" s="33"/>
      <c r="D82" s="27"/>
      <c r="E82" s="27"/>
      <c r="G82" s="26"/>
      <c r="H82" s="26"/>
      <c r="I82" s="26"/>
      <c r="J82" s="26"/>
      <c r="K82" s="27"/>
    </row>
    <row r="83" spans="1:11" x14ac:dyDescent="0.2">
      <c r="B83" s="33"/>
      <c r="C83" s="33"/>
      <c r="D83" s="27"/>
      <c r="E83" s="27"/>
      <c r="G83" s="26"/>
      <c r="H83" s="26"/>
      <c r="I83" s="26"/>
      <c r="J83" s="26"/>
      <c r="K83" s="27"/>
    </row>
    <row r="84" spans="1:11" x14ac:dyDescent="0.2">
      <c r="B84" s="33"/>
      <c r="C84" s="33"/>
      <c r="D84" s="27"/>
      <c r="E84" s="27"/>
      <c r="G84" s="26"/>
      <c r="H84" s="26"/>
      <c r="I84" s="26"/>
      <c r="J84" s="26"/>
      <c r="K84" s="27"/>
    </row>
    <row r="85" spans="1:11" x14ac:dyDescent="0.2">
      <c r="B85" s="33"/>
      <c r="C85" s="33"/>
      <c r="D85" s="27"/>
      <c r="E85" s="27"/>
      <c r="G85" s="26"/>
      <c r="H85" s="26"/>
      <c r="I85" s="26"/>
      <c r="J85" s="26"/>
      <c r="K85" s="27"/>
    </row>
    <row r="86" spans="1:11" x14ac:dyDescent="0.2">
      <c r="B86" s="33"/>
      <c r="C86" s="33"/>
      <c r="D86" s="27"/>
      <c r="E86" s="27"/>
      <c r="G86" s="26"/>
      <c r="H86" s="26"/>
      <c r="I86" s="26"/>
      <c r="J86" s="26"/>
      <c r="K86" s="27"/>
    </row>
    <row r="87" spans="1:11" x14ac:dyDescent="0.2">
      <c r="B87" s="33"/>
      <c r="C87" s="33"/>
      <c r="D87" s="27"/>
      <c r="E87" s="27"/>
      <c r="G87" s="26"/>
      <c r="H87" s="26"/>
      <c r="I87" s="26"/>
      <c r="J87" s="26"/>
      <c r="K87" s="27"/>
    </row>
    <row r="88" spans="1:11" x14ac:dyDescent="0.2">
      <c r="B88" s="33"/>
      <c r="C88" s="33"/>
      <c r="D88" s="27"/>
      <c r="E88" s="27"/>
      <c r="G88" s="26"/>
      <c r="H88" s="26"/>
      <c r="I88" s="26"/>
      <c r="J88" s="26"/>
      <c r="K88" s="27"/>
    </row>
    <row r="89" spans="1:11" x14ac:dyDescent="0.2">
      <c r="B89" s="33"/>
      <c r="C89" s="33"/>
      <c r="D89" s="27"/>
      <c r="E89" s="27"/>
      <c r="G89" s="26"/>
      <c r="H89" s="26"/>
      <c r="I89" s="26"/>
      <c r="J89" s="26"/>
      <c r="K89" s="27"/>
    </row>
    <row r="90" spans="1:11" x14ac:dyDescent="0.2">
      <c r="B90" s="33"/>
      <c r="C90" s="33"/>
      <c r="D90" s="27"/>
      <c r="E90" s="27"/>
      <c r="G90" s="26"/>
      <c r="H90" s="26"/>
      <c r="I90" s="26"/>
      <c r="J90" s="26"/>
      <c r="K90" s="27"/>
    </row>
    <row r="91" spans="1:11" x14ac:dyDescent="0.2">
      <c r="B91" s="33"/>
      <c r="C91" s="33"/>
      <c r="D91" s="27"/>
      <c r="E91" s="27"/>
      <c r="G91" s="26"/>
      <c r="H91" s="26"/>
      <c r="I91" s="26"/>
      <c r="J91" s="26"/>
      <c r="K91" s="27"/>
    </row>
    <row r="92" spans="1:11" ht="12" x14ac:dyDescent="0.2">
      <c r="A92" s="34" t="s">
        <v>0</v>
      </c>
      <c r="B92" s="34"/>
      <c r="C92" s="34"/>
      <c r="D92" s="34"/>
      <c r="E92" s="34"/>
      <c r="F92" s="34"/>
      <c r="G92" s="34"/>
      <c r="H92" s="34"/>
      <c r="I92" s="34"/>
      <c r="J92" s="2"/>
      <c r="K92" s="2"/>
    </row>
    <row r="93" spans="1:11" ht="12" x14ac:dyDescent="0.2">
      <c r="A93" s="34" t="s">
        <v>1</v>
      </c>
      <c r="B93" s="34"/>
      <c r="C93" s="34"/>
      <c r="D93" s="34"/>
      <c r="E93" s="34"/>
      <c r="F93" s="34"/>
      <c r="G93" s="34"/>
      <c r="H93" s="34"/>
      <c r="I93" s="34"/>
      <c r="J93" s="2"/>
      <c r="K93" s="2"/>
    </row>
    <row r="94" spans="1:11" ht="12" customHeight="1" x14ac:dyDescent="0.2">
      <c r="A94" s="35" t="s">
        <v>2</v>
      </c>
      <c r="B94" s="35"/>
      <c r="C94" s="35"/>
      <c r="D94" s="35"/>
      <c r="E94" s="35"/>
      <c r="F94" s="35"/>
      <c r="G94" s="35"/>
      <c r="H94" s="35"/>
      <c r="I94" s="35"/>
      <c r="J94" s="6"/>
      <c r="K94" s="6"/>
    </row>
    <row r="95" spans="1:11" ht="12" x14ac:dyDescent="0.2">
      <c r="A95" s="36"/>
      <c r="B95" s="37"/>
      <c r="C95" s="37"/>
      <c r="D95" s="38"/>
      <c r="E95" s="39"/>
      <c r="F95" s="38"/>
      <c r="G95" s="37"/>
      <c r="H95" s="40"/>
      <c r="I95" s="41"/>
      <c r="J95" s="42"/>
      <c r="K95" s="43"/>
    </row>
    <row r="96" spans="1:11" ht="12" x14ac:dyDescent="0.2">
      <c r="A96" s="39"/>
      <c r="B96" s="37"/>
      <c r="C96" s="37"/>
      <c r="D96" s="38"/>
      <c r="E96" s="39"/>
      <c r="F96" s="38"/>
      <c r="G96" s="37"/>
      <c r="H96" s="40"/>
      <c r="I96" s="41"/>
      <c r="J96" s="42"/>
      <c r="K96" s="43"/>
    </row>
    <row r="97" spans="1:17" ht="12" x14ac:dyDescent="0.2">
      <c r="A97" s="39"/>
      <c r="B97" s="39"/>
      <c r="C97" s="38"/>
      <c r="D97" s="39"/>
      <c r="E97" s="38"/>
      <c r="F97" s="40" t="s">
        <v>41</v>
      </c>
      <c r="G97" s="40" t="s">
        <v>41</v>
      </c>
      <c r="H97" s="44"/>
      <c r="I97" s="41"/>
      <c r="J97" s="43"/>
      <c r="P97" s="4"/>
      <c r="Q97" s="3"/>
    </row>
    <row r="98" spans="1:17" ht="12" x14ac:dyDescent="0.2">
      <c r="A98" s="40"/>
      <c r="B98" s="40" t="s">
        <v>42</v>
      </c>
      <c r="C98" s="40"/>
      <c r="D98" s="40"/>
      <c r="E98" s="40"/>
      <c r="F98" s="40" t="s">
        <v>43</v>
      </c>
      <c r="G98" s="40" t="s">
        <v>43</v>
      </c>
      <c r="H98" s="44"/>
      <c r="I98" s="45"/>
      <c r="J98" s="46"/>
      <c r="P98" s="4"/>
      <c r="Q98" s="3"/>
    </row>
    <row r="99" spans="1:17" ht="12" x14ac:dyDescent="0.2">
      <c r="A99" s="47" t="s">
        <v>44</v>
      </c>
      <c r="B99" s="44" t="s">
        <v>45</v>
      </c>
      <c r="C99" s="44" t="s">
        <v>46</v>
      </c>
      <c r="D99" s="48" t="s">
        <v>47</v>
      </c>
      <c r="E99" s="44" t="s">
        <v>48</v>
      </c>
      <c r="F99" s="44" t="s">
        <v>49</v>
      </c>
      <c r="G99" s="44" t="s">
        <v>50</v>
      </c>
      <c r="H99" s="44"/>
      <c r="I99" s="49"/>
      <c r="J99" s="29"/>
      <c r="P99" s="4"/>
      <c r="Q99" s="3"/>
    </row>
    <row r="100" spans="1:17" ht="12" x14ac:dyDescent="0.2">
      <c r="A100" s="50" t="s">
        <v>51</v>
      </c>
      <c r="B100" s="51"/>
      <c r="C100" s="51"/>
      <c r="D100" s="52"/>
      <c r="E100" s="53"/>
      <c r="F100" s="52"/>
      <c r="G100" s="52"/>
      <c r="H100" s="44"/>
      <c r="I100" s="54"/>
      <c r="J100" s="46"/>
      <c r="P100" s="4"/>
      <c r="Q100" s="3"/>
    </row>
    <row r="101" spans="1:17" ht="12" x14ac:dyDescent="0.2">
      <c r="A101" s="55" t="s">
        <v>52</v>
      </c>
      <c r="B101" s="56">
        <v>16431780.480000002</v>
      </c>
      <c r="C101" s="56">
        <v>10891829.17</v>
      </c>
      <c r="D101" s="56">
        <v>8143216.3399999999</v>
      </c>
      <c r="E101" s="56">
        <f>B101+C101-D101</f>
        <v>19180393.310000002</v>
      </c>
      <c r="F101" s="56">
        <f>E101-B101</f>
        <v>2748612.83</v>
      </c>
      <c r="G101" s="57">
        <f>F101/B101</f>
        <v>0.16727419364842924</v>
      </c>
      <c r="H101" s="44"/>
      <c r="I101" s="29"/>
      <c r="J101" s="29"/>
      <c r="K101" s="43" t="s">
        <v>53</v>
      </c>
      <c r="L101" s="43"/>
      <c r="M101" s="58" t="s">
        <v>42</v>
      </c>
    </row>
    <row r="102" spans="1:17" ht="12" x14ac:dyDescent="0.2">
      <c r="A102" s="59" t="s">
        <v>54</v>
      </c>
      <c r="B102" s="60"/>
      <c r="C102" s="60"/>
      <c r="D102" s="60"/>
      <c r="E102" s="61"/>
      <c r="F102" s="60"/>
      <c r="G102" s="62"/>
      <c r="H102" s="63"/>
      <c r="I102" s="64"/>
      <c r="J102" s="65"/>
      <c r="K102" s="66" t="s">
        <v>52</v>
      </c>
      <c r="L102" s="66" t="str">
        <f>+K102&amp;" "&amp;TEXT(N102,"0%")</f>
        <v>GENERAL FUND 30%</v>
      </c>
      <c r="M102" s="15">
        <f>+E101</f>
        <v>19180393.310000002</v>
      </c>
      <c r="N102" s="18">
        <f>ROUND(M102/$M$110,3)-1%</f>
        <v>0.29499999999999998</v>
      </c>
    </row>
    <row r="103" spans="1:17" ht="12" x14ac:dyDescent="0.2">
      <c r="A103" s="67" t="s">
        <v>55</v>
      </c>
      <c r="B103" s="60">
        <v>105214.28</v>
      </c>
      <c r="C103" s="60">
        <v>27668.07</v>
      </c>
      <c r="D103" s="68">
        <v>132882.35</v>
      </c>
      <c r="E103" s="60">
        <f>B103+C103-D103</f>
        <v>0</v>
      </c>
      <c r="F103" s="60">
        <f>E103-B103</f>
        <v>-105214.28</v>
      </c>
      <c r="G103" s="62">
        <f>F103/B103</f>
        <v>-1</v>
      </c>
      <c r="H103" s="63"/>
      <c r="I103" s="17"/>
      <c r="J103" s="65"/>
      <c r="K103" s="66" t="s">
        <v>56</v>
      </c>
      <c r="L103" s="66" t="str">
        <f t="shared" ref="L103:L109" si="2">+K103&amp;" "&amp;TEXT(N103,"0%")</f>
        <v>CIP 38%</v>
      </c>
      <c r="M103" s="15">
        <f>+E104</f>
        <v>23723085.439999998</v>
      </c>
      <c r="N103" s="18">
        <f t="shared" ref="N103:N109" si="3">ROUND(M103/$M$110,3)</f>
        <v>0.377</v>
      </c>
    </row>
    <row r="104" spans="1:17" ht="12" x14ac:dyDescent="0.2">
      <c r="A104" s="67" t="s">
        <v>56</v>
      </c>
      <c r="B104" s="60">
        <v>25590080.639999997</v>
      </c>
      <c r="C104" s="60">
        <v>73961.52</v>
      </c>
      <c r="D104" s="69">
        <v>1940956.72</v>
      </c>
      <c r="E104" s="60">
        <f>B104+C104-D104</f>
        <v>23723085.439999998</v>
      </c>
      <c r="F104" s="60">
        <f>E104-B104</f>
        <v>-1866995.1999999993</v>
      </c>
      <c r="G104" s="62">
        <f>F104/B104</f>
        <v>-7.295776931166402E-2</v>
      </c>
      <c r="H104" s="63"/>
      <c r="I104" s="17"/>
      <c r="J104" s="65"/>
      <c r="K104" s="66" t="s">
        <v>57</v>
      </c>
      <c r="L104" s="66" t="str">
        <f t="shared" si="2"/>
        <v>EQUIPMENT REPLACEMENT 4%</v>
      </c>
      <c r="M104" s="15">
        <f>+E105</f>
        <v>2615225.4399999995</v>
      </c>
      <c r="N104" s="18">
        <f t="shared" si="3"/>
        <v>4.2000000000000003E-2</v>
      </c>
    </row>
    <row r="105" spans="1:17" ht="12" x14ac:dyDescent="0.2">
      <c r="A105" s="67" t="s">
        <v>57</v>
      </c>
      <c r="B105" s="60">
        <v>2634889.86</v>
      </c>
      <c r="C105" s="60">
        <v>7640.05</v>
      </c>
      <c r="D105" s="70">
        <v>27304.47</v>
      </c>
      <c r="E105" s="60">
        <f>B105+C105-D105</f>
        <v>2615225.4399999995</v>
      </c>
      <c r="F105" s="60">
        <f>E105-B105</f>
        <v>-19664.420000000391</v>
      </c>
      <c r="G105" s="62">
        <f>F105/B105</f>
        <v>-7.463089937277451E-3</v>
      </c>
      <c r="H105" s="63"/>
      <c r="I105" s="17"/>
      <c r="J105" s="65"/>
      <c r="K105" s="71" t="s">
        <v>58</v>
      </c>
      <c r="L105" s="66" t="str">
        <f t="shared" si="2"/>
        <v>1911 ACT 3%</v>
      </c>
      <c r="M105" s="15">
        <f>+E115</f>
        <v>2102398.4300000006</v>
      </c>
      <c r="N105" s="18">
        <f t="shared" si="3"/>
        <v>3.3000000000000002E-2</v>
      </c>
    </row>
    <row r="106" spans="1:17" ht="12" x14ac:dyDescent="0.2">
      <c r="A106" s="67" t="s">
        <v>59</v>
      </c>
      <c r="B106" s="60">
        <v>0</v>
      </c>
      <c r="C106" s="60">
        <v>0</v>
      </c>
      <c r="D106" s="70">
        <v>0</v>
      </c>
      <c r="E106" s="60">
        <f>B106+C106-D106</f>
        <v>0</v>
      </c>
      <c r="F106" s="60">
        <f>E106-B106</f>
        <v>0</v>
      </c>
      <c r="G106" s="62">
        <v>0</v>
      </c>
      <c r="H106" s="63"/>
      <c r="I106" s="17"/>
      <c r="J106" s="65"/>
      <c r="K106" s="71" t="s">
        <v>60</v>
      </c>
      <c r="L106" s="66" t="str">
        <f t="shared" si="2"/>
        <v>HABITAT RESTORATION 2%</v>
      </c>
      <c r="M106" s="15">
        <f>+E123</f>
        <v>1080105.1299999999</v>
      </c>
      <c r="N106" s="18">
        <f t="shared" si="3"/>
        <v>1.7000000000000001E-2</v>
      </c>
    </row>
    <row r="107" spans="1:17" ht="12" x14ac:dyDescent="0.2">
      <c r="A107" s="72" t="s">
        <v>61</v>
      </c>
      <c r="B107" s="60">
        <v>0</v>
      </c>
      <c r="C107" s="60">
        <v>0</v>
      </c>
      <c r="D107" s="70">
        <v>0</v>
      </c>
      <c r="E107" s="60">
        <f>B107+C107-D107</f>
        <v>0</v>
      </c>
      <c r="F107" s="60">
        <f>E107-B107</f>
        <v>0</v>
      </c>
      <c r="G107" s="62">
        <v>0</v>
      </c>
      <c r="H107" s="63"/>
      <c r="I107" s="17"/>
      <c r="J107" s="65"/>
      <c r="K107" s="71" t="s">
        <v>62</v>
      </c>
      <c r="L107" s="66" t="str">
        <f t="shared" si="2"/>
        <v>QUIMBY 3%</v>
      </c>
      <c r="M107" s="15">
        <f>+E132</f>
        <v>1822115.4299999997</v>
      </c>
      <c r="N107" s="18">
        <f t="shared" si="3"/>
        <v>2.9000000000000001E-2</v>
      </c>
    </row>
    <row r="108" spans="1:17" ht="12" x14ac:dyDescent="0.2">
      <c r="A108" s="55" t="s">
        <v>63</v>
      </c>
      <c r="B108" s="56">
        <f>SUM(B103:B107)</f>
        <v>28330184.779999997</v>
      </c>
      <c r="C108" s="56">
        <f>SUM(C103:C107)</f>
        <v>109269.64</v>
      </c>
      <c r="D108" s="56">
        <f>SUM(D103:D107)</f>
        <v>2101143.54</v>
      </c>
      <c r="E108" s="56">
        <f>SUM(E103:E107)</f>
        <v>26338310.879999995</v>
      </c>
      <c r="F108" s="56">
        <f>SUM(F103:F107)</f>
        <v>-1991873.8999999997</v>
      </c>
      <c r="G108" s="57">
        <f>F108/B108</f>
        <v>-7.0309244908497201E-2</v>
      </c>
      <c r="H108" s="44"/>
      <c r="I108" s="64"/>
      <c r="J108" s="65"/>
      <c r="K108" s="71"/>
      <c r="L108" s="66"/>
      <c r="M108" s="15"/>
      <c r="N108" s="18">
        <f t="shared" si="3"/>
        <v>0</v>
      </c>
    </row>
    <row r="109" spans="1:17" s="22" customFormat="1" ht="12" x14ac:dyDescent="0.2">
      <c r="A109" s="59" t="s">
        <v>64</v>
      </c>
      <c r="B109" s="61"/>
      <c r="C109" s="61"/>
      <c r="D109" s="61"/>
      <c r="E109" s="61"/>
      <c r="F109" s="61"/>
      <c r="G109" s="73"/>
      <c r="H109" s="74"/>
      <c r="I109" s="64"/>
      <c r="J109" s="65"/>
      <c r="K109" s="66" t="s">
        <v>65</v>
      </c>
      <c r="L109" s="66" t="str">
        <f t="shared" si="2"/>
        <v>OTHER RESTRICTED FUNDS 20%</v>
      </c>
      <c r="M109" s="75">
        <f>+E147-M102-M103-M104-M105-M106-M107-M108</f>
        <v>12455638.590000007</v>
      </c>
      <c r="N109" s="18">
        <f t="shared" si="3"/>
        <v>0.19800000000000001</v>
      </c>
      <c r="Q109" s="76"/>
    </row>
    <row r="110" spans="1:17" ht="12" x14ac:dyDescent="0.2">
      <c r="A110" s="67" t="s">
        <v>66</v>
      </c>
      <c r="B110" s="60">
        <v>217846.30000000005</v>
      </c>
      <c r="C110" s="60">
        <v>191234.58</v>
      </c>
      <c r="D110" s="60">
        <v>200496.29</v>
      </c>
      <c r="E110" s="60">
        <f>B110+C110-D110</f>
        <v>208584.59</v>
      </c>
      <c r="F110" s="60">
        <f>E110-B110</f>
        <v>-9261.7100000000501</v>
      </c>
      <c r="G110" s="62">
        <f>F110/B110</f>
        <v>-4.2514883199760788E-2</v>
      </c>
      <c r="H110" s="63"/>
      <c r="I110" s="17"/>
      <c r="J110" s="65"/>
      <c r="K110" s="77"/>
      <c r="L110" s="77"/>
      <c r="M110" s="15">
        <f>SUM(M102:M109)</f>
        <v>62978961.770000011</v>
      </c>
      <c r="N110" s="18">
        <f>SUM(N102:N109)</f>
        <v>0.9910000000000001</v>
      </c>
    </row>
    <row r="111" spans="1:17" ht="12" x14ac:dyDescent="0.2">
      <c r="A111" s="78" t="s">
        <v>67</v>
      </c>
      <c r="B111" s="60">
        <v>27926.710000000003</v>
      </c>
      <c r="C111" s="60">
        <v>82.41</v>
      </c>
      <c r="D111" s="60">
        <v>0</v>
      </c>
      <c r="E111" s="60">
        <f t="shared" ref="E111:E143" si="4">B111+C111-D111</f>
        <v>28009.120000000003</v>
      </c>
      <c r="F111" s="60">
        <f t="shared" ref="F111:F143" si="5">E111-B111</f>
        <v>82.409999999999854</v>
      </c>
      <c r="G111" s="62">
        <f t="shared" ref="G111:G143" si="6">F111/B111</f>
        <v>2.9509383668896139E-3</v>
      </c>
      <c r="H111" s="63"/>
      <c r="I111" s="17"/>
      <c r="J111" s="65"/>
      <c r="K111" s="77"/>
      <c r="P111" s="4"/>
      <c r="Q111" s="3"/>
    </row>
    <row r="112" spans="1:17" ht="12" x14ac:dyDescent="0.2">
      <c r="A112" s="67" t="s">
        <v>68</v>
      </c>
      <c r="B112" s="60">
        <v>30918.229999999996</v>
      </c>
      <c r="C112" s="60">
        <v>367.23</v>
      </c>
      <c r="D112" s="60">
        <v>54.4</v>
      </c>
      <c r="E112" s="60">
        <f t="shared" si="4"/>
        <v>31231.059999999994</v>
      </c>
      <c r="F112" s="60">
        <f t="shared" si="5"/>
        <v>312.82999999999811</v>
      </c>
      <c r="G112" s="62">
        <f t="shared" si="6"/>
        <v>1.0117978939932789E-2</v>
      </c>
      <c r="H112" s="63"/>
      <c r="I112" s="17"/>
      <c r="J112" s="65"/>
      <c r="K112" s="77"/>
      <c r="P112" s="4"/>
      <c r="Q112" s="3"/>
    </row>
    <row r="113" spans="1:17" ht="12" x14ac:dyDescent="0.2">
      <c r="A113" s="67" t="s">
        <v>69</v>
      </c>
      <c r="B113" s="60">
        <v>28757.840000000004</v>
      </c>
      <c r="C113" s="60">
        <v>1174</v>
      </c>
      <c r="D113" s="60">
        <v>937.18</v>
      </c>
      <c r="E113" s="60">
        <f t="shared" si="4"/>
        <v>28994.660000000003</v>
      </c>
      <c r="F113" s="60">
        <f t="shared" si="5"/>
        <v>236.81999999999971</v>
      </c>
      <c r="G113" s="62">
        <f>F113/B113</f>
        <v>8.2349717503122522E-3</v>
      </c>
      <c r="H113" s="63"/>
      <c r="I113" s="17"/>
      <c r="J113" s="65"/>
      <c r="K113" s="77"/>
      <c r="L113" s="27"/>
      <c r="P113" s="4"/>
      <c r="Q113" s="3"/>
    </row>
    <row r="114" spans="1:17" ht="12" x14ac:dyDescent="0.2">
      <c r="A114" s="79" t="s">
        <v>70</v>
      </c>
      <c r="B114" s="60">
        <v>0</v>
      </c>
      <c r="C114" s="60">
        <v>0</v>
      </c>
      <c r="D114" s="60">
        <v>0</v>
      </c>
      <c r="E114" s="60">
        <f t="shared" si="4"/>
        <v>0</v>
      </c>
      <c r="F114" s="60">
        <f t="shared" si="5"/>
        <v>0</v>
      </c>
      <c r="G114" s="62">
        <v>0</v>
      </c>
      <c r="H114" s="63"/>
      <c r="I114" s="17"/>
      <c r="J114" s="65"/>
      <c r="K114" s="77"/>
      <c r="P114" s="4"/>
      <c r="Q114" s="3"/>
    </row>
    <row r="115" spans="1:17" ht="12" x14ac:dyDescent="0.2">
      <c r="A115" s="67" t="s">
        <v>58</v>
      </c>
      <c r="B115" s="60">
        <v>2085016.9700000007</v>
      </c>
      <c r="C115" s="60">
        <v>75239.929999999993</v>
      </c>
      <c r="D115" s="60">
        <v>57858.47</v>
      </c>
      <c r="E115" s="60">
        <f t="shared" si="4"/>
        <v>2102398.4300000006</v>
      </c>
      <c r="F115" s="60">
        <f t="shared" si="5"/>
        <v>17381.459999999963</v>
      </c>
      <c r="G115" s="62">
        <f t="shared" si="6"/>
        <v>8.3363638042715585E-3</v>
      </c>
      <c r="H115" s="63"/>
      <c r="I115" s="17"/>
      <c r="J115" s="65"/>
      <c r="K115" s="77"/>
      <c r="P115" s="4"/>
      <c r="Q115" s="3"/>
    </row>
    <row r="116" spans="1:17" ht="12" x14ac:dyDescent="0.2">
      <c r="A116" s="67" t="s">
        <v>71</v>
      </c>
      <c r="B116" s="60">
        <v>456328.79</v>
      </c>
      <c r="C116" s="60">
        <v>11431.33</v>
      </c>
      <c r="D116" s="60">
        <v>17081.669999999998</v>
      </c>
      <c r="E116" s="60">
        <f t="shared" si="4"/>
        <v>450678.45</v>
      </c>
      <c r="F116" s="60">
        <f t="shared" si="5"/>
        <v>-5650.3399999999674</v>
      </c>
      <c r="G116" s="62">
        <f t="shared" si="6"/>
        <v>-1.2382168567536508E-2</v>
      </c>
      <c r="H116" s="63"/>
      <c r="I116" s="17"/>
      <c r="J116" s="65"/>
      <c r="K116" s="77"/>
      <c r="P116" s="4"/>
      <c r="Q116" s="3"/>
    </row>
    <row r="117" spans="1:17" ht="12" x14ac:dyDescent="0.2">
      <c r="A117" s="67" t="s">
        <v>72</v>
      </c>
      <c r="B117" s="60">
        <v>79246.27</v>
      </c>
      <c r="C117" s="60">
        <v>206.59</v>
      </c>
      <c r="D117" s="60">
        <v>0</v>
      </c>
      <c r="E117" s="60">
        <f t="shared" si="4"/>
        <v>79452.86</v>
      </c>
      <c r="F117" s="60">
        <f t="shared" si="5"/>
        <v>206.58999999999651</v>
      </c>
      <c r="G117" s="62">
        <f t="shared" si="6"/>
        <v>2.6069365788446131E-3</v>
      </c>
      <c r="H117" s="63"/>
      <c r="I117" s="17"/>
      <c r="J117" s="65"/>
      <c r="K117" s="10"/>
      <c r="L117" s="10"/>
      <c r="M117" s="11" t="s">
        <v>73</v>
      </c>
      <c r="N117" s="11" t="s">
        <v>74</v>
      </c>
      <c r="O117" s="11" t="s">
        <v>75</v>
      </c>
      <c r="P117" s="11" t="s">
        <v>76</v>
      </c>
      <c r="Q117" s="11" t="s">
        <v>77</v>
      </c>
    </row>
    <row r="118" spans="1:17" ht="12.75" thickBot="1" x14ac:dyDescent="0.25">
      <c r="A118" s="67" t="s">
        <v>78</v>
      </c>
      <c r="B118" s="60">
        <v>805252.79</v>
      </c>
      <c r="C118" s="60">
        <v>60703.39</v>
      </c>
      <c r="D118" s="60">
        <v>22630.959999999999</v>
      </c>
      <c r="E118" s="60">
        <f t="shared" si="4"/>
        <v>843325.22000000009</v>
      </c>
      <c r="F118" s="60">
        <f t="shared" si="5"/>
        <v>38072.430000000051</v>
      </c>
      <c r="G118" s="62">
        <f t="shared" si="6"/>
        <v>4.7280096974268229E-2</v>
      </c>
      <c r="H118" s="63"/>
      <c r="I118" s="17"/>
      <c r="J118" s="65"/>
      <c r="K118" s="80"/>
      <c r="L118" s="81" t="s">
        <v>79</v>
      </c>
      <c r="M118" s="81" t="s">
        <v>79</v>
      </c>
      <c r="N118" s="81" t="s">
        <v>80</v>
      </c>
      <c r="O118" s="81" t="s">
        <v>81</v>
      </c>
      <c r="P118" s="81" t="s">
        <v>82</v>
      </c>
      <c r="Q118" s="81" t="s">
        <v>81</v>
      </c>
    </row>
    <row r="119" spans="1:17" ht="12" x14ac:dyDescent="0.2">
      <c r="A119" s="67" t="s">
        <v>83</v>
      </c>
      <c r="B119" s="60">
        <v>2032746.5100000002</v>
      </c>
      <c r="C119" s="60">
        <v>76247.03</v>
      </c>
      <c r="D119" s="60">
        <v>500.53</v>
      </c>
      <c r="E119" s="60">
        <f t="shared" si="4"/>
        <v>2108493.0100000002</v>
      </c>
      <c r="F119" s="60">
        <f t="shared" si="5"/>
        <v>75746.5</v>
      </c>
      <c r="G119" s="62">
        <f t="shared" si="6"/>
        <v>3.7263131249946159E-2</v>
      </c>
      <c r="H119" s="63"/>
      <c r="I119" s="17"/>
      <c r="J119" s="65"/>
      <c r="K119" s="66"/>
      <c r="L119" s="82" t="s">
        <v>84</v>
      </c>
      <c r="M119" s="83" t="s">
        <v>85</v>
      </c>
      <c r="N119" s="84">
        <f>I176+I180</f>
        <v>6952586.8000000026</v>
      </c>
      <c r="O119" s="85">
        <f>AVERAGE(J176,J180)</f>
        <v>0</v>
      </c>
      <c r="P119" s="86" t="s">
        <v>86</v>
      </c>
      <c r="Q119" s="86" t="s">
        <v>86</v>
      </c>
    </row>
    <row r="120" spans="1:17" ht="12" x14ac:dyDescent="0.2">
      <c r="A120" s="67" t="s">
        <v>87</v>
      </c>
      <c r="B120" s="60">
        <v>126504.96000000002</v>
      </c>
      <c r="C120" s="60">
        <v>23767.14</v>
      </c>
      <c r="D120" s="60">
        <v>0</v>
      </c>
      <c r="E120" s="60">
        <f t="shared" si="4"/>
        <v>150272.10000000003</v>
      </c>
      <c r="F120" s="60">
        <f t="shared" si="5"/>
        <v>23767.140000000014</v>
      </c>
      <c r="G120" s="62">
        <f t="shared" si="6"/>
        <v>0.18787516315565816</v>
      </c>
      <c r="H120" s="63"/>
      <c r="I120" s="17"/>
      <c r="J120" s="65"/>
      <c r="K120" s="66"/>
      <c r="L120" s="82"/>
      <c r="M120" s="83"/>
      <c r="N120" s="84"/>
      <c r="O120" s="85"/>
      <c r="P120" s="86"/>
      <c r="Q120" s="86"/>
    </row>
    <row r="121" spans="1:17" ht="12" x14ac:dyDescent="0.2">
      <c r="A121" s="67" t="s">
        <v>88</v>
      </c>
      <c r="B121" s="60">
        <v>2688049.03</v>
      </c>
      <c r="C121" s="60">
        <v>51734.19</v>
      </c>
      <c r="D121" s="60">
        <v>13184</v>
      </c>
      <c r="E121" s="60">
        <f t="shared" si="4"/>
        <v>2726599.2199999997</v>
      </c>
      <c r="F121" s="60">
        <f t="shared" si="5"/>
        <v>38550.189999999944</v>
      </c>
      <c r="G121" s="62">
        <f t="shared" si="6"/>
        <v>1.4341326951167981E-2</v>
      </c>
      <c r="H121" s="63"/>
      <c r="I121" s="17"/>
      <c r="J121" s="65"/>
      <c r="K121" s="66"/>
      <c r="L121" s="82" t="s">
        <v>89</v>
      </c>
      <c r="M121" s="83" t="s">
        <v>90</v>
      </c>
      <c r="N121" s="84">
        <f>I182</f>
        <v>29077336.339999996</v>
      </c>
      <c r="O121" s="85">
        <f>AVERAGE(J182)</f>
        <v>2.3550000000000001E-2</v>
      </c>
      <c r="P121" s="87">
        <f>+N121/(N$125-N$119)</f>
        <v>0.5177445857894416</v>
      </c>
      <c r="Q121" s="88">
        <f>ROUND(O121*P121,4)</f>
        <v>1.2200000000000001E-2</v>
      </c>
    </row>
    <row r="122" spans="1:17" ht="12" x14ac:dyDescent="0.2">
      <c r="A122" s="67" t="s">
        <v>91</v>
      </c>
      <c r="B122" s="60">
        <v>55895.209999999992</v>
      </c>
      <c r="C122" s="60">
        <v>49262.76</v>
      </c>
      <c r="D122" s="60">
        <v>66814.55</v>
      </c>
      <c r="E122" s="60">
        <f t="shared" si="4"/>
        <v>38343.42</v>
      </c>
      <c r="F122" s="60">
        <f t="shared" si="5"/>
        <v>-17551.789999999994</v>
      </c>
      <c r="G122" s="62">
        <f>F122/B122</f>
        <v>-0.31401241716418987</v>
      </c>
      <c r="H122" s="63"/>
      <c r="I122" s="17"/>
      <c r="J122" s="65"/>
      <c r="K122" s="71"/>
      <c r="L122" s="14" t="s">
        <v>92</v>
      </c>
      <c r="M122" s="83" t="s">
        <v>93</v>
      </c>
      <c r="N122" s="84">
        <f>I184+I186</f>
        <v>4134209.6</v>
      </c>
      <c r="O122" s="85">
        <f>AVERAGE(J184:J186)</f>
        <v>1.6750000000000001E-2</v>
      </c>
      <c r="P122" s="87">
        <f t="shared" ref="P122:P124" si="7">+N122/(N$125-N$119)</f>
        <v>7.3612816933792555E-2</v>
      </c>
      <c r="Q122" s="88">
        <f t="shared" ref="Q122:Q124" si="8">ROUND(O122*P122,4)</f>
        <v>1.1999999999999999E-3</v>
      </c>
    </row>
    <row r="123" spans="1:17" ht="22.5" x14ac:dyDescent="0.2">
      <c r="A123" s="67" t="s">
        <v>60</v>
      </c>
      <c r="B123" s="60">
        <v>1114296.99</v>
      </c>
      <c r="C123" s="61">
        <v>3183.14</v>
      </c>
      <c r="D123" s="61">
        <v>37375</v>
      </c>
      <c r="E123" s="60">
        <f t="shared" si="4"/>
        <v>1080105.1299999999</v>
      </c>
      <c r="F123" s="60">
        <f t="shared" si="5"/>
        <v>-34191.860000000102</v>
      </c>
      <c r="G123" s="62">
        <f t="shared" si="6"/>
        <v>-3.0684692058622631E-2</v>
      </c>
      <c r="H123" s="63"/>
      <c r="I123" s="17"/>
      <c r="J123" s="65"/>
      <c r="K123" s="89"/>
      <c r="L123" s="3" t="s">
        <v>92</v>
      </c>
      <c r="M123" s="90" t="s">
        <v>94</v>
      </c>
      <c r="N123" s="84">
        <f>SUM(I188:I259)</f>
        <v>17950000</v>
      </c>
      <c r="O123" s="85">
        <f>AVERAGE(J188:J259)</f>
        <v>1.716666666666666E-2</v>
      </c>
      <c r="P123" s="87">
        <f t="shared" si="7"/>
        <v>0.31961370898117414</v>
      </c>
      <c r="Q123" s="88">
        <f t="shared" si="8"/>
        <v>5.4999999999999997E-3</v>
      </c>
    </row>
    <row r="124" spans="1:17" ht="22.5" x14ac:dyDescent="0.2">
      <c r="A124" s="67" t="s">
        <v>95</v>
      </c>
      <c r="B124" s="60">
        <v>773922.08</v>
      </c>
      <c r="C124" s="61">
        <v>2298.87</v>
      </c>
      <c r="D124" s="61">
        <v>3840.62</v>
      </c>
      <c r="E124" s="60">
        <f t="shared" si="4"/>
        <v>772380.33</v>
      </c>
      <c r="F124" s="60">
        <f t="shared" si="5"/>
        <v>-1541.75</v>
      </c>
      <c r="G124" s="62">
        <f t="shared" si="6"/>
        <v>-1.9921256155400039E-3</v>
      </c>
      <c r="H124" s="63"/>
      <c r="I124" s="17"/>
      <c r="J124" s="65"/>
      <c r="K124" s="89"/>
      <c r="L124" s="3" t="s">
        <v>96</v>
      </c>
      <c r="M124" s="90" t="s">
        <v>97</v>
      </c>
      <c r="N124" s="84">
        <f>SUM(I261:I266)</f>
        <v>5000000</v>
      </c>
      <c r="O124" s="85">
        <f>AVERAGE(J261:J266)</f>
        <v>1.375E-2</v>
      </c>
      <c r="P124" s="87">
        <f t="shared" si="7"/>
        <v>8.9028888295591677E-2</v>
      </c>
      <c r="Q124" s="88">
        <f t="shared" si="8"/>
        <v>1.1999999999999999E-3</v>
      </c>
    </row>
    <row r="125" spans="1:17" ht="12.75" thickBot="1" x14ac:dyDescent="0.25">
      <c r="A125" s="79" t="s">
        <v>98</v>
      </c>
      <c r="B125" s="60">
        <v>105351.78</v>
      </c>
      <c r="C125" s="61">
        <v>304.36</v>
      </c>
      <c r="D125" s="61">
        <v>0</v>
      </c>
      <c r="E125" s="60">
        <f t="shared" si="4"/>
        <v>105656.14</v>
      </c>
      <c r="F125" s="60">
        <f t="shared" si="5"/>
        <v>304.36000000000058</v>
      </c>
      <c r="G125" s="62">
        <f t="shared" si="6"/>
        <v>2.8889877323382725E-3</v>
      </c>
      <c r="H125" s="63"/>
      <c r="I125" s="17"/>
      <c r="J125" s="65"/>
      <c r="M125" s="90"/>
      <c r="N125" s="91">
        <f>SUM(N119:N124)</f>
        <v>63114132.740000002</v>
      </c>
      <c r="O125" s="85"/>
      <c r="P125" s="92">
        <f>SUM(P119:P124)</f>
        <v>0.99999999999999989</v>
      </c>
      <c r="Q125" s="92">
        <f>SUM(Q119:Q124)</f>
        <v>2.01E-2</v>
      </c>
    </row>
    <row r="126" spans="1:17" ht="12.75" thickTop="1" x14ac:dyDescent="0.2">
      <c r="A126" s="79" t="s">
        <v>99</v>
      </c>
      <c r="B126" s="60">
        <v>335936.66</v>
      </c>
      <c r="C126" s="61">
        <v>6118.65</v>
      </c>
      <c r="D126" s="61">
        <v>1657.13</v>
      </c>
      <c r="E126" s="60">
        <f t="shared" si="4"/>
        <v>340398.18</v>
      </c>
      <c r="F126" s="60">
        <f t="shared" si="5"/>
        <v>4461.5200000000186</v>
      </c>
      <c r="G126" s="62">
        <f t="shared" si="6"/>
        <v>1.3280836929199746E-2</v>
      </c>
      <c r="H126" s="63"/>
      <c r="I126" s="17"/>
      <c r="J126" s="65"/>
      <c r="P126" s="4"/>
      <c r="Q126" s="3"/>
    </row>
    <row r="127" spans="1:17" ht="12" x14ac:dyDescent="0.2">
      <c r="A127" s="79" t="s">
        <v>100</v>
      </c>
      <c r="B127" s="60">
        <v>0</v>
      </c>
      <c r="C127" s="61">
        <v>0</v>
      </c>
      <c r="D127" s="61">
        <v>0</v>
      </c>
      <c r="E127" s="60">
        <f t="shared" si="4"/>
        <v>0</v>
      </c>
      <c r="F127" s="60">
        <f t="shared" si="5"/>
        <v>0</v>
      </c>
      <c r="G127" s="62">
        <v>0</v>
      </c>
      <c r="H127" s="63"/>
      <c r="I127" s="17"/>
      <c r="J127" s="65"/>
      <c r="P127" s="4"/>
      <c r="Q127" s="3"/>
    </row>
    <row r="128" spans="1:17" ht="12" x14ac:dyDescent="0.2">
      <c r="A128" s="79" t="s">
        <v>101</v>
      </c>
      <c r="B128" s="60">
        <v>87649.81</v>
      </c>
      <c r="C128" s="61">
        <v>258.64999999999998</v>
      </c>
      <c r="D128" s="61">
        <v>0</v>
      </c>
      <c r="E128" s="60">
        <f t="shared" si="4"/>
        <v>87908.459999999992</v>
      </c>
      <c r="F128" s="60">
        <f t="shared" si="5"/>
        <v>258.64999999999418</v>
      </c>
      <c r="G128" s="62">
        <f t="shared" si="6"/>
        <v>2.9509476403884296E-3</v>
      </c>
      <c r="H128" s="63"/>
      <c r="I128" s="17"/>
      <c r="J128" s="65"/>
      <c r="P128" s="4"/>
      <c r="Q128" s="3"/>
    </row>
    <row r="129" spans="1:17" ht="12" x14ac:dyDescent="0.2">
      <c r="A129" s="79" t="s">
        <v>102</v>
      </c>
      <c r="B129" s="60">
        <v>868837.95</v>
      </c>
      <c r="C129" s="61">
        <v>9563.94</v>
      </c>
      <c r="D129" s="61">
        <v>18749.939999999999</v>
      </c>
      <c r="E129" s="60">
        <f t="shared" si="4"/>
        <v>859651.95</v>
      </c>
      <c r="F129" s="60">
        <f t="shared" si="5"/>
        <v>-9186</v>
      </c>
      <c r="G129" s="62">
        <f t="shared" si="6"/>
        <v>-1.0572742592562859E-2</v>
      </c>
      <c r="H129" s="63"/>
      <c r="I129" s="17"/>
      <c r="J129" s="65"/>
      <c r="P129" s="4"/>
      <c r="Q129" s="3"/>
    </row>
    <row r="130" spans="1:17" ht="12" x14ac:dyDescent="0.2">
      <c r="A130" s="79" t="s">
        <v>103</v>
      </c>
      <c r="B130" s="60">
        <v>923710.3899999999</v>
      </c>
      <c r="C130" s="61">
        <v>58982.6</v>
      </c>
      <c r="D130" s="61">
        <v>0</v>
      </c>
      <c r="E130" s="60">
        <f t="shared" si="4"/>
        <v>982692.98999999987</v>
      </c>
      <c r="F130" s="60">
        <f t="shared" si="5"/>
        <v>58982.599999999977</v>
      </c>
      <c r="G130" s="62">
        <f t="shared" si="6"/>
        <v>6.3853996489094358E-2</v>
      </c>
      <c r="H130" s="63"/>
      <c r="I130" s="17"/>
      <c r="J130" s="65"/>
      <c r="P130" s="4"/>
      <c r="Q130" s="3"/>
    </row>
    <row r="131" spans="1:17" ht="12" x14ac:dyDescent="0.2">
      <c r="A131" s="79" t="s">
        <v>104</v>
      </c>
      <c r="B131" s="60">
        <v>0</v>
      </c>
      <c r="C131" s="61">
        <v>18363.09</v>
      </c>
      <c r="D131" s="61">
        <v>18363.09</v>
      </c>
      <c r="E131" s="60">
        <f t="shared" si="4"/>
        <v>0</v>
      </c>
      <c r="F131" s="60">
        <f t="shared" si="5"/>
        <v>0</v>
      </c>
      <c r="G131" s="62">
        <v>0</v>
      </c>
      <c r="H131" s="63"/>
      <c r="I131" s="17"/>
      <c r="J131" s="65"/>
      <c r="P131" s="4"/>
      <c r="Q131" s="3"/>
    </row>
    <row r="132" spans="1:17" ht="12" x14ac:dyDescent="0.2">
      <c r="A132" s="67" t="s">
        <v>62</v>
      </c>
      <c r="B132" s="60">
        <v>1816724.0199999998</v>
      </c>
      <c r="C132" s="61">
        <v>5391.41</v>
      </c>
      <c r="D132" s="61">
        <v>0</v>
      </c>
      <c r="E132" s="60">
        <f t="shared" si="4"/>
        <v>1822115.4299999997</v>
      </c>
      <c r="F132" s="60">
        <f t="shared" si="5"/>
        <v>5391.4099999999162</v>
      </c>
      <c r="G132" s="62">
        <f t="shared" si="6"/>
        <v>2.9676549330810943E-3</v>
      </c>
      <c r="H132" s="63"/>
      <c r="I132" s="17"/>
      <c r="J132" s="65"/>
      <c r="P132" s="4"/>
      <c r="Q132" s="3"/>
    </row>
    <row r="133" spans="1:17" ht="12" x14ac:dyDescent="0.2">
      <c r="A133" s="67" t="s">
        <v>105</v>
      </c>
      <c r="B133" s="60">
        <v>152875.79999999999</v>
      </c>
      <c r="C133" s="61">
        <v>451.12</v>
      </c>
      <c r="D133" s="61">
        <v>0</v>
      </c>
      <c r="E133" s="60">
        <f t="shared" si="4"/>
        <v>153326.91999999998</v>
      </c>
      <c r="F133" s="60">
        <f t="shared" si="5"/>
        <v>451.11999999999534</v>
      </c>
      <c r="G133" s="62">
        <f t="shared" si="6"/>
        <v>2.950892162134199E-3</v>
      </c>
      <c r="H133" s="63"/>
      <c r="I133" s="17"/>
      <c r="J133" s="65"/>
      <c r="P133" s="4"/>
      <c r="Q133" s="3"/>
    </row>
    <row r="134" spans="1:17" ht="12" x14ac:dyDescent="0.2">
      <c r="A134" s="67" t="s">
        <v>106</v>
      </c>
      <c r="B134" s="60">
        <v>825336.13</v>
      </c>
      <c r="C134" s="61">
        <v>2435.48</v>
      </c>
      <c r="D134" s="61">
        <v>0</v>
      </c>
      <c r="E134" s="60">
        <f t="shared" si="4"/>
        <v>827771.61</v>
      </c>
      <c r="F134" s="60">
        <f t="shared" si="5"/>
        <v>2435.4799999999814</v>
      </c>
      <c r="G134" s="62">
        <f t="shared" si="6"/>
        <v>2.950894685780909E-3</v>
      </c>
      <c r="H134" s="63"/>
      <c r="I134" s="17"/>
      <c r="J134" s="65"/>
      <c r="P134" s="4"/>
      <c r="Q134" s="3"/>
    </row>
    <row r="135" spans="1:17" ht="12" x14ac:dyDescent="0.2">
      <c r="A135" s="67" t="s">
        <v>107</v>
      </c>
      <c r="B135" s="60">
        <v>484066</v>
      </c>
      <c r="C135" s="60">
        <v>1424.59</v>
      </c>
      <c r="D135" s="60">
        <v>0</v>
      </c>
      <c r="E135" s="60">
        <f t="shared" si="4"/>
        <v>485490.59</v>
      </c>
      <c r="F135" s="60">
        <f t="shared" si="5"/>
        <v>1424.5900000000256</v>
      </c>
      <c r="G135" s="62">
        <f t="shared" si="6"/>
        <v>2.9429664549875958E-3</v>
      </c>
      <c r="H135" s="63"/>
      <c r="I135" s="17"/>
      <c r="J135" s="65"/>
      <c r="P135" s="4"/>
      <c r="Q135" s="3"/>
    </row>
    <row r="136" spans="1:17" ht="12" x14ac:dyDescent="0.2">
      <c r="A136" s="67" t="s">
        <v>108</v>
      </c>
      <c r="B136" s="60">
        <v>0</v>
      </c>
      <c r="C136" s="60">
        <v>0</v>
      </c>
      <c r="D136" s="60">
        <v>0</v>
      </c>
      <c r="E136" s="60">
        <f t="shared" si="4"/>
        <v>0</v>
      </c>
      <c r="F136" s="60">
        <f t="shared" si="5"/>
        <v>0</v>
      </c>
      <c r="G136" s="62">
        <v>0</v>
      </c>
      <c r="H136" s="63"/>
      <c r="I136" s="17"/>
      <c r="J136" s="65"/>
      <c r="P136" s="4"/>
      <c r="Q136" s="3"/>
    </row>
    <row r="137" spans="1:17" ht="12" x14ac:dyDescent="0.2">
      <c r="A137" s="67" t="s">
        <v>109</v>
      </c>
      <c r="B137" s="60">
        <v>78651.750000000015</v>
      </c>
      <c r="C137" s="60">
        <v>232.09</v>
      </c>
      <c r="D137" s="60">
        <v>0</v>
      </c>
      <c r="E137" s="60">
        <f t="shared" si="4"/>
        <v>78883.840000000011</v>
      </c>
      <c r="F137" s="60">
        <f t="shared" si="5"/>
        <v>232.08999999999651</v>
      </c>
      <c r="G137" s="62">
        <f>F137/B137</f>
        <v>2.9508561475109769E-3</v>
      </c>
      <c r="H137" s="63"/>
      <c r="I137" s="17"/>
      <c r="J137" s="65"/>
      <c r="P137" s="4"/>
      <c r="Q137" s="3"/>
    </row>
    <row r="138" spans="1:17" ht="12" x14ac:dyDescent="0.2">
      <c r="A138" s="67" t="s">
        <v>110</v>
      </c>
      <c r="B138" s="60">
        <v>0</v>
      </c>
      <c r="C138" s="60">
        <v>0</v>
      </c>
      <c r="D138" s="60">
        <v>0</v>
      </c>
      <c r="E138" s="60">
        <f t="shared" si="4"/>
        <v>0</v>
      </c>
      <c r="F138" s="60">
        <f t="shared" si="5"/>
        <v>0</v>
      </c>
      <c r="G138" s="62">
        <v>0</v>
      </c>
      <c r="H138" s="63"/>
      <c r="I138" s="17"/>
      <c r="J138" s="65"/>
      <c r="P138" s="4"/>
      <c r="Q138" s="3"/>
    </row>
    <row r="139" spans="1:17" ht="12" x14ac:dyDescent="0.2">
      <c r="A139" s="67" t="s">
        <v>111</v>
      </c>
      <c r="B139" s="60">
        <v>0</v>
      </c>
      <c r="C139" s="60">
        <v>0</v>
      </c>
      <c r="D139" s="60">
        <v>0</v>
      </c>
      <c r="E139" s="60">
        <f t="shared" si="4"/>
        <v>0</v>
      </c>
      <c r="F139" s="60">
        <f t="shared" si="5"/>
        <v>0</v>
      </c>
      <c r="G139" s="62">
        <v>0</v>
      </c>
      <c r="H139" s="63"/>
      <c r="I139" s="17"/>
      <c r="J139" s="65"/>
      <c r="P139" s="4"/>
      <c r="Q139" s="3"/>
    </row>
    <row r="140" spans="1:17" ht="12" x14ac:dyDescent="0.2">
      <c r="A140" s="67" t="s">
        <v>112</v>
      </c>
      <c r="B140" s="60">
        <v>0</v>
      </c>
      <c r="C140" s="60">
        <v>0</v>
      </c>
      <c r="D140" s="60">
        <v>0</v>
      </c>
      <c r="E140" s="60">
        <f t="shared" si="4"/>
        <v>0</v>
      </c>
      <c r="F140" s="60">
        <f t="shared" si="5"/>
        <v>0</v>
      </c>
      <c r="G140" s="62">
        <v>0</v>
      </c>
      <c r="H140" s="63"/>
      <c r="I140" s="17"/>
      <c r="J140" s="65"/>
      <c r="P140" s="4"/>
      <c r="Q140" s="3"/>
    </row>
    <row r="141" spans="1:17" ht="12" x14ac:dyDescent="0.2">
      <c r="A141" s="67" t="s">
        <v>113</v>
      </c>
      <c r="B141" s="60">
        <v>412940.08</v>
      </c>
      <c r="C141" s="61">
        <v>1220.43</v>
      </c>
      <c r="D141" s="61">
        <v>0</v>
      </c>
      <c r="E141" s="60">
        <f t="shared" si="4"/>
        <v>414160.51</v>
      </c>
      <c r="F141" s="60">
        <f t="shared" si="5"/>
        <v>1220.429999999993</v>
      </c>
      <c r="G141" s="62">
        <f t="shared" si="6"/>
        <v>2.9554651125170339E-3</v>
      </c>
      <c r="H141" s="63"/>
      <c r="I141" s="17"/>
      <c r="J141" s="65"/>
      <c r="P141" s="4"/>
      <c r="Q141" s="3"/>
    </row>
    <row r="142" spans="1:17" ht="12" x14ac:dyDescent="0.2">
      <c r="A142" s="67" t="s">
        <v>114</v>
      </c>
      <c r="B142" s="60">
        <v>0</v>
      </c>
      <c r="C142" s="60">
        <v>0</v>
      </c>
      <c r="D142" s="60">
        <v>0</v>
      </c>
      <c r="E142" s="60">
        <f t="shared" si="4"/>
        <v>0</v>
      </c>
      <c r="F142" s="60">
        <f t="shared" si="5"/>
        <v>0</v>
      </c>
      <c r="G142" s="62">
        <v>0</v>
      </c>
      <c r="H142" s="63"/>
      <c r="I142" s="17"/>
      <c r="J142" s="65"/>
      <c r="P142" s="4"/>
      <c r="Q142" s="3"/>
    </row>
    <row r="143" spans="1:17" ht="12" x14ac:dyDescent="0.2">
      <c r="A143" s="67" t="s">
        <v>115</v>
      </c>
      <c r="B143" s="60">
        <v>679846.77</v>
      </c>
      <c r="C143" s="61">
        <v>35585.75</v>
      </c>
      <c r="D143" s="61">
        <v>62099.16</v>
      </c>
      <c r="E143" s="60">
        <f t="shared" si="4"/>
        <v>653333.36</v>
      </c>
      <c r="F143" s="60">
        <f t="shared" si="5"/>
        <v>-26513.410000000033</v>
      </c>
      <c r="G143" s="62">
        <f t="shared" si="6"/>
        <v>-3.8999096811182958E-2</v>
      </c>
      <c r="H143" s="63"/>
      <c r="I143" s="17"/>
      <c r="J143" s="93"/>
      <c r="P143" s="4"/>
      <c r="Q143" s="3"/>
    </row>
    <row r="144" spans="1:17" ht="12" x14ac:dyDescent="0.2">
      <c r="A144" s="55" t="s">
        <v>63</v>
      </c>
      <c r="B144" s="94">
        <f>SUM(B110:B143)</f>
        <v>17294635.820000004</v>
      </c>
      <c r="C144" s="94">
        <f>SUM(C110:C143)</f>
        <v>687264.75</v>
      </c>
      <c r="D144" s="56">
        <f>SUM(D110:D143)</f>
        <v>521642.99000000011</v>
      </c>
      <c r="E144" s="56">
        <f>SUM(E110:E143)</f>
        <v>17460257.579999998</v>
      </c>
      <c r="F144" s="94">
        <f>SUM(F110:F143)</f>
        <v>165621.75999999975</v>
      </c>
      <c r="G144" s="57">
        <f>F144/B144</f>
        <v>9.5764815011872111E-3</v>
      </c>
      <c r="H144" s="63"/>
      <c r="I144" s="17"/>
      <c r="J144" s="95"/>
      <c r="P144" s="4"/>
      <c r="Q144" s="3"/>
    </row>
    <row r="145" spans="1:17" ht="12.75" thickBot="1" x14ac:dyDescent="0.25">
      <c r="A145" s="55" t="s">
        <v>116</v>
      </c>
      <c r="B145" s="96">
        <f>B101+B108+B144</f>
        <v>62056601.079999998</v>
      </c>
      <c r="C145" s="96">
        <f>C101+C108+C144</f>
        <v>11688363.560000001</v>
      </c>
      <c r="D145" s="96">
        <f>D101+D108+D144</f>
        <v>10766002.869999999</v>
      </c>
      <c r="E145" s="96">
        <f>E101+E108+E144</f>
        <v>62978961.769999996</v>
      </c>
      <c r="F145" s="96">
        <f>F101+F108+F144</f>
        <v>922360.69000000018</v>
      </c>
      <c r="G145" s="57">
        <f>F145/B145</f>
        <v>1.4863216385488836E-2</v>
      </c>
      <c r="H145" s="63"/>
      <c r="I145" s="64"/>
      <c r="J145" s="97"/>
      <c r="P145" s="4"/>
      <c r="Q145" s="3"/>
    </row>
    <row r="146" spans="1:17" ht="12.75" thickTop="1" x14ac:dyDescent="0.2">
      <c r="A146" s="39"/>
      <c r="B146" s="98"/>
      <c r="C146" s="98"/>
      <c r="D146" s="39" t="s">
        <v>117</v>
      </c>
      <c r="E146" s="39"/>
      <c r="F146" s="98"/>
      <c r="G146" s="99"/>
      <c r="H146" s="100"/>
      <c r="I146" s="64"/>
      <c r="J146" s="101"/>
      <c r="K146" s="89"/>
    </row>
    <row r="147" spans="1:17" ht="12.75" thickBot="1" x14ac:dyDescent="0.25">
      <c r="A147" s="39"/>
      <c r="B147" s="98"/>
      <c r="C147" s="39" t="s">
        <v>118</v>
      </c>
      <c r="D147" s="39"/>
      <c r="E147" s="102">
        <f>ROUND(E145+E146,2)</f>
        <v>62978961.770000003</v>
      </c>
      <c r="F147" s="98"/>
      <c r="G147" s="69"/>
      <c r="H147" s="98"/>
      <c r="I147" s="103"/>
      <c r="J147" s="103"/>
    </row>
    <row r="148" spans="1:17" ht="12" thickTop="1" x14ac:dyDescent="0.2">
      <c r="B148" s="16"/>
      <c r="C148" s="16"/>
      <c r="F148" s="16"/>
      <c r="G148" s="27"/>
      <c r="H148" s="16"/>
      <c r="I148" s="25"/>
      <c r="J148" s="25"/>
    </row>
    <row r="149" spans="1:17" x14ac:dyDescent="0.2">
      <c r="B149" s="16"/>
      <c r="C149" s="16"/>
      <c r="F149" s="16"/>
      <c r="G149" s="27"/>
      <c r="H149" s="27"/>
      <c r="I149" s="25"/>
      <c r="J149" s="25"/>
    </row>
    <row r="150" spans="1:17" x14ac:dyDescent="0.2">
      <c r="B150" s="16"/>
      <c r="C150" s="16"/>
      <c r="F150" s="16"/>
      <c r="G150" s="27"/>
      <c r="H150" s="27"/>
      <c r="I150" s="25"/>
      <c r="J150" s="25"/>
    </row>
    <row r="151" spans="1:17" x14ac:dyDescent="0.2">
      <c r="B151" s="16"/>
      <c r="C151" s="16"/>
      <c r="F151" s="16"/>
      <c r="G151" s="27"/>
      <c r="H151" s="27"/>
      <c r="I151" s="25"/>
      <c r="J151" s="25"/>
    </row>
    <row r="152" spans="1:17" x14ac:dyDescent="0.2">
      <c r="B152" s="16"/>
      <c r="C152" s="16"/>
      <c r="F152" s="16"/>
      <c r="G152" s="27"/>
      <c r="H152" s="27"/>
      <c r="I152" s="25"/>
      <c r="J152" s="25"/>
    </row>
    <row r="153" spans="1:17" x14ac:dyDescent="0.2">
      <c r="B153" s="16"/>
      <c r="C153" s="16"/>
      <c r="F153" s="16"/>
      <c r="G153" s="27"/>
      <c r="H153" s="27"/>
      <c r="I153" s="25"/>
      <c r="J153" s="25"/>
    </row>
    <row r="154" spans="1:17" x14ac:dyDescent="0.2">
      <c r="B154" s="16"/>
      <c r="C154" s="16"/>
      <c r="F154" s="16"/>
      <c r="G154" s="27"/>
      <c r="H154" s="27"/>
      <c r="I154" s="25"/>
      <c r="J154" s="25"/>
    </row>
    <row r="155" spans="1:17" x14ac:dyDescent="0.2">
      <c r="B155" s="16"/>
      <c r="C155" s="16"/>
      <c r="F155" s="16"/>
      <c r="G155" s="27"/>
      <c r="H155" s="27"/>
      <c r="I155" s="25"/>
      <c r="J155" s="25"/>
    </row>
    <row r="156" spans="1:17" x14ac:dyDescent="0.2">
      <c r="B156" s="16"/>
      <c r="C156" s="16"/>
      <c r="F156" s="16"/>
      <c r="G156" s="27"/>
      <c r="H156" s="27"/>
      <c r="I156" s="27"/>
      <c r="J156" s="27"/>
    </row>
    <row r="157" spans="1:17" x14ac:dyDescent="0.2">
      <c r="B157" s="16"/>
      <c r="C157" s="16"/>
      <c r="F157" s="16"/>
      <c r="G157" s="27"/>
      <c r="H157" s="27"/>
      <c r="I157" s="27"/>
      <c r="J157" s="27"/>
    </row>
    <row r="158" spans="1:17" x14ac:dyDescent="0.2">
      <c r="B158" s="16"/>
      <c r="C158" s="16"/>
      <c r="F158" s="16"/>
      <c r="G158" s="27"/>
      <c r="H158" s="27"/>
      <c r="I158" s="27"/>
      <c r="J158" s="27"/>
    </row>
    <row r="159" spans="1:17" x14ac:dyDescent="0.2">
      <c r="B159" s="16"/>
      <c r="C159" s="16"/>
      <c r="F159" s="16"/>
      <c r="G159" s="27"/>
      <c r="H159" s="27"/>
      <c r="I159" s="27"/>
      <c r="J159" s="27"/>
    </row>
    <row r="160" spans="1:17" x14ac:dyDescent="0.2">
      <c r="B160" s="16"/>
      <c r="C160" s="16"/>
      <c r="F160" s="16"/>
      <c r="G160" s="27"/>
      <c r="H160" s="27"/>
      <c r="I160" s="27"/>
      <c r="J160" s="27"/>
    </row>
    <row r="161" spans="1:13" x14ac:dyDescent="0.2">
      <c r="B161" s="16"/>
      <c r="C161" s="16"/>
      <c r="F161" s="16"/>
      <c r="G161" s="27"/>
      <c r="H161" s="27"/>
      <c r="I161" s="27"/>
      <c r="J161" s="27"/>
    </row>
    <row r="162" spans="1:13" x14ac:dyDescent="0.2">
      <c r="B162" s="16"/>
      <c r="C162" s="16"/>
      <c r="F162" s="16"/>
      <c r="G162" s="27"/>
      <c r="H162" s="27"/>
      <c r="I162" s="27"/>
      <c r="J162" s="27"/>
    </row>
    <row r="163" spans="1:13" x14ac:dyDescent="0.2">
      <c r="B163" s="16"/>
      <c r="C163" s="16"/>
      <c r="F163" s="16"/>
      <c r="G163" s="27"/>
      <c r="H163" s="27"/>
      <c r="I163" s="27"/>
      <c r="J163" s="27"/>
    </row>
    <row r="164" spans="1:13" x14ac:dyDescent="0.2">
      <c r="B164" s="16"/>
      <c r="C164" s="16"/>
      <c r="F164" s="16"/>
      <c r="G164" s="27"/>
      <c r="H164" s="27"/>
      <c r="I164" s="27"/>
      <c r="J164" s="27"/>
    </row>
    <row r="165" spans="1:13" x14ac:dyDescent="0.2">
      <c r="B165" s="16"/>
      <c r="C165" s="16"/>
      <c r="F165" s="16"/>
      <c r="G165" s="27"/>
      <c r="H165" s="27"/>
      <c r="I165" s="27"/>
      <c r="J165" s="27"/>
    </row>
    <row r="166" spans="1:13" x14ac:dyDescent="0.2">
      <c r="B166" s="16"/>
      <c r="C166" s="16"/>
      <c r="F166" s="16"/>
      <c r="G166" s="27"/>
      <c r="H166" s="27"/>
      <c r="I166" s="27"/>
      <c r="J166" s="27"/>
    </row>
    <row r="167" spans="1:13" x14ac:dyDescent="0.2">
      <c r="B167" s="16"/>
      <c r="C167" s="16"/>
      <c r="F167" s="16"/>
      <c r="G167" s="27"/>
      <c r="H167" s="27"/>
      <c r="I167" s="27"/>
      <c r="J167" s="27"/>
    </row>
    <row r="168" spans="1:13" x14ac:dyDescent="0.2">
      <c r="A168" s="1" t="s">
        <v>0</v>
      </c>
      <c r="B168" s="1"/>
      <c r="C168" s="1"/>
      <c r="D168" s="1"/>
      <c r="E168" s="1"/>
      <c r="F168" s="1"/>
      <c r="G168" s="1"/>
      <c r="H168" s="1"/>
      <c r="I168" s="1"/>
      <c r="J168" s="1"/>
      <c r="K168" s="2"/>
    </row>
    <row r="169" spans="1:13" x14ac:dyDescent="0.2">
      <c r="A169" s="1" t="s">
        <v>1</v>
      </c>
      <c r="B169" s="1"/>
      <c r="C169" s="1"/>
      <c r="D169" s="1"/>
      <c r="E169" s="1"/>
      <c r="F169" s="1"/>
      <c r="G169" s="1"/>
      <c r="H169" s="1"/>
      <c r="I169" s="1"/>
      <c r="J169" s="1"/>
      <c r="K169" s="2"/>
    </row>
    <row r="170" spans="1:13" ht="12" customHeight="1" x14ac:dyDescent="0.2">
      <c r="A170" s="5" t="s">
        <v>2</v>
      </c>
      <c r="B170" s="5"/>
      <c r="C170" s="5"/>
      <c r="D170" s="5"/>
      <c r="E170" s="5"/>
      <c r="F170" s="5"/>
      <c r="G170" s="5"/>
      <c r="H170" s="5"/>
      <c r="I170" s="5"/>
      <c r="J170" s="5"/>
      <c r="K170" s="6"/>
    </row>
    <row r="171" spans="1:13" x14ac:dyDescent="0.2">
      <c r="A171" s="104"/>
      <c r="B171" s="8"/>
      <c r="C171" s="8"/>
      <c r="D171" s="8"/>
      <c r="E171" s="8"/>
      <c r="F171" s="105"/>
      <c r="G171" s="105"/>
      <c r="H171" s="105"/>
      <c r="I171" s="105"/>
      <c r="J171" s="105"/>
      <c r="K171" s="105"/>
    </row>
    <row r="172" spans="1:13" x14ac:dyDescent="0.2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</row>
    <row r="173" spans="1:13" x14ac:dyDescent="0.2">
      <c r="A173" s="10"/>
      <c r="B173" s="11" t="s">
        <v>73</v>
      </c>
      <c r="C173" s="11"/>
      <c r="D173" s="11" t="s">
        <v>119</v>
      </c>
      <c r="E173" s="11"/>
      <c r="F173" s="11" t="s">
        <v>120</v>
      </c>
      <c r="G173" s="11" t="s">
        <v>74</v>
      </c>
      <c r="H173" s="11" t="s">
        <v>121</v>
      </c>
      <c r="I173" s="11" t="s">
        <v>122</v>
      </c>
      <c r="J173" s="11"/>
      <c r="K173" s="11"/>
    </row>
    <row r="174" spans="1:13" ht="12" thickBot="1" x14ac:dyDescent="0.25">
      <c r="A174" s="81" t="s">
        <v>79</v>
      </c>
      <c r="B174" s="81" t="s">
        <v>79</v>
      </c>
      <c r="C174" s="81" t="s">
        <v>123</v>
      </c>
      <c r="D174" s="81" t="s">
        <v>124</v>
      </c>
      <c r="E174" s="81" t="s">
        <v>125</v>
      </c>
      <c r="F174" s="81" t="s">
        <v>124</v>
      </c>
      <c r="G174" s="81" t="s">
        <v>80</v>
      </c>
      <c r="H174" s="81" t="s">
        <v>126</v>
      </c>
      <c r="I174" s="81" t="s">
        <v>80</v>
      </c>
      <c r="J174" s="81" t="s">
        <v>127</v>
      </c>
      <c r="L174" s="22" t="s">
        <v>128</v>
      </c>
      <c r="M174" s="22" t="s">
        <v>129</v>
      </c>
    </row>
    <row r="175" spans="1:13" x14ac:dyDescent="0.2">
      <c r="A175" s="82"/>
      <c r="B175" s="83"/>
      <c r="C175" s="83"/>
      <c r="D175" s="28"/>
      <c r="E175" s="106"/>
      <c r="F175" s="28"/>
      <c r="G175" s="84"/>
      <c r="H175" s="106"/>
      <c r="I175" s="84"/>
      <c r="J175" s="107"/>
      <c r="L175" s="108"/>
      <c r="M175" s="108"/>
    </row>
    <row r="176" spans="1:13" x14ac:dyDescent="0.2">
      <c r="A176" s="82" t="s">
        <v>84</v>
      </c>
      <c r="B176" s="83" t="s">
        <v>85</v>
      </c>
      <c r="C176" s="83"/>
      <c r="D176" s="28" t="s">
        <v>130</v>
      </c>
      <c r="E176" s="106" t="s">
        <v>130</v>
      </c>
      <c r="F176" s="28" t="s">
        <v>131</v>
      </c>
      <c r="G176" s="84">
        <f>I176</f>
        <v>6949586.8000000026</v>
      </c>
      <c r="H176" s="106" t="s">
        <v>130</v>
      </c>
      <c r="I176" s="84">
        <f>B16</f>
        <v>6949586.8000000026</v>
      </c>
      <c r="J176" s="107">
        <v>0</v>
      </c>
      <c r="L176" s="108">
        <f>I176/I$269</f>
        <v>0.11034775183368513</v>
      </c>
      <c r="M176" s="109">
        <f>L176*J176</f>
        <v>0</v>
      </c>
    </row>
    <row r="177" spans="1:13" x14ac:dyDescent="0.2">
      <c r="A177" s="82"/>
      <c r="B177" s="83"/>
      <c r="C177" s="83"/>
      <c r="D177" s="28"/>
      <c r="E177" s="106"/>
      <c r="F177" s="28"/>
      <c r="G177" s="84"/>
      <c r="H177" s="106"/>
      <c r="I177" s="84"/>
      <c r="J177" s="107"/>
      <c r="L177" s="108"/>
      <c r="M177" s="109"/>
    </row>
    <row r="178" spans="1:13" x14ac:dyDescent="0.2">
      <c r="A178" s="82" t="s">
        <v>84</v>
      </c>
      <c r="B178" s="83" t="s">
        <v>5</v>
      </c>
      <c r="C178" s="83"/>
      <c r="D178" s="28" t="s">
        <v>130</v>
      </c>
      <c r="E178" s="106" t="s">
        <v>130</v>
      </c>
      <c r="F178" s="28" t="s">
        <v>131</v>
      </c>
      <c r="G178" s="84">
        <f>I178</f>
        <v>0</v>
      </c>
      <c r="H178" s="106" t="s">
        <v>130</v>
      </c>
      <c r="I178" s="84">
        <f>C16</f>
        <v>0</v>
      </c>
      <c r="J178" s="107">
        <v>2.5000000000000001E-3</v>
      </c>
      <c r="L178" s="108">
        <f>I178/I$269</f>
        <v>0</v>
      </c>
      <c r="M178" s="109">
        <f>L178*J178</f>
        <v>0</v>
      </c>
    </row>
    <row r="179" spans="1:13" x14ac:dyDescent="0.2">
      <c r="A179" s="82"/>
      <c r="B179" s="83"/>
      <c r="C179" s="83"/>
      <c r="D179" s="28"/>
      <c r="E179" s="106"/>
      <c r="F179" s="28"/>
      <c r="G179" s="84"/>
      <c r="H179" s="106"/>
      <c r="I179" s="84"/>
      <c r="J179" s="107"/>
      <c r="L179" s="108"/>
      <c r="M179" s="109"/>
    </row>
    <row r="180" spans="1:13" x14ac:dyDescent="0.2">
      <c r="A180" s="82" t="s">
        <v>132</v>
      </c>
      <c r="B180" s="28" t="s">
        <v>130</v>
      </c>
      <c r="C180" s="28"/>
      <c r="D180" s="28" t="s">
        <v>130</v>
      </c>
      <c r="E180" s="106" t="s">
        <v>130</v>
      </c>
      <c r="F180" s="28" t="s">
        <v>131</v>
      </c>
      <c r="G180" s="84">
        <f>I180</f>
        <v>3000</v>
      </c>
      <c r="H180" s="106" t="s">
        <v>130</v>
      </c>
      <c r="I180" s="84">
        <f>D16</f>
        <v>3000</v>
      </c>
      <c r="J180" s="107">
        <v>0</v>
      </c>
      <c r="L180" s="108">
        <f>I180/I$269</f>
        <v>4.7634955145974328E-5</v>
      </c>
      <c r="M180" s="109">
        <f>L180*J180</f>
        <v>0</v>
      </c>
    </row>
    <row r="181" spans="1:13" x14ac:dyDescent="0.2">
      <c r="A181" s="82"/>
      <c r="B181" s="28"/>
      <c r="C181" s="28"/>
      <c r="D181" s="28"/>
      <c r="E181" s="106"/>
      <c r="F181" s="28"/>
      <c r="G181" s="84"/>
      <c r="H181" s="106"/>
      <c r="I181" s="84"/>
      <c r="J181" s="107"/>
      <c r="L181" s="108"/>
      <c r="M181" s="109"/>
    </row>
    <row r="182" spans="1:13" x14ac:dyDescent="0.2">
      <c r="A182" s="82" t="s">
        <v>89</v>
      </c>
      <c r="B182" s="83" t="s">
        <v>133</v>
      </c>
      <c r="C182" s="83"/>
      <c r="D182" s="28" t="s">
        <v>130</v>
      </c>
      <c r="E182" s="106" t="s">
        <v>130</v>
      </c>
      <c r="F182" s="28" t="s">
        <v>131</v>
      </c>
      <c r="G182" s="84">
        <f>I182</f>
        <v>29077336.339999996</v>
      </c>
      <c r="H182" s="106" t="s">
        <v>130</v>
      </c>
      <c r="I182" s="84">
        <f>E16</f>
        <v>29077336.339999996</v>
      </c>
      <c r="J182" s="107">
        <v>2.3550000000000001E-2</v>
      </c>
      <c r="L182" s="108">
        <f>I182/I$269</f>
        <v>0.46169920410676968</v>
      </c>
      <c r="M182" s="109">
        <f>L182*J182</f>
        <v>1.0873016256714427E-2</v>
      </c>
    </row>
    <row r="183" spans="1:13" x14ac:dyDescent="0.2">
      <c r="A183" s="82" t="s">
        <v>134</v>
      </c>
      <c r="B183" s="83"/>
      <c r="C183" s="83"/>
      <c r="D183" s="28"/>
      <c r="E183" s="106"/>
      <c r="F183" s="28"/>
      <c r="G183" s="84"/>
      <c r="H183" s="106"/>
      <c r="I183" s="84"/>
      <c r="J183" s="107"/>
      <c r="L183" s="108"/>
      <c r="M183" s="109"/>
    </row>
    <row r="184" spans="1:13" x14ac:dyDescent="0.2">
      <c r="A184" s="82" t="s">
        <v>135</v>
      </c>
      <c r="B184" s="83" t="s">
        <v>5</v>
      </c>
      <c r="C184" s="83"/>
      <c r="D184" s="110">
        <v>43154</v>
      </c>
      <c r="E184" s="28" t="s">
        <v>136</v>
      </c>
      <c r="F184" s="110">
        <v>43884</v>
      </c>
      <c r="G184" s="84">
        <f>I184</f>
        <v>250000</v>
      </c>
      <c r="H184" s="106"/>
      <c r="I184" s="84">
        <v>250000</v>
      </c>
      <c r="J184" s="107">
        <v>1.7500000000000002E-2</v>
      </c>
      <c r="L184" s="108">
        <f>I184/I$269</f>
        <v>3.9695795954978602E-3</v>
      </c>
      <c r="M184" s="109">
        <f>L184*J184</f>
        <v>6.9467642921212556E-5</v>
      </c>
    </row>
    <row r="185" spans="1:13" x14ac:dyDescent="0.2">
      <c r="A185" s="82"/>
      <c r="B185" s="83"/>
      <c r="C185" s="83"/>
      <c r="D185" s="110"/>
      <c r="E185" s="28"/>
      <c r="F185" s="110"/>
      <c r="G185" s="84"/>
      <c r="H185" s="106"/>
      <c r="I185" s="84"/>
      <c r="J185" s="107"/>
      <c r="L185" s="108"/>
      <c r="M185" s="109"/>
    </row>
    <row r="186" spans="1:13" x14ac:dyDescent="0.2">
      <c r="A186" s="82" t="s">
        <v>135</v>
      </c>
      <c r="B186" s="83" t="s">
        <v>5</v>
      </c>
      <c r="C186" s="83"/>
      <c r="D186" s="110">
        <v>43154</v>
      </c>
      <c r="E186" s="28" t="s">
        <v>136</v>
      </c>
      <c r="F186" s="110">
        <v>43884</v>
      </c>
      <c r="G186" s="84">
        <f>I186</f>
        <v>3884209.6</v>
      </c>
      <c r="H186" s="106"/>
      <c r="I186" s="84">
        <v>3884209.6</v>
      </c>
      <c r="J186" s="107">
        <v>1.6E-2</v>
      </c>
      <c r="L186" s="108">
        <f>I186/I$269</f>
        <v>6.1674716691187625E-2</v>
      </c>
      <c r="M186" s="109">
        <f>L186*J186</f>
        <v>9.867954670590021E-4</v>
      </c>
    </row>
    <row r="187" spans="1:13" x14ac:dyDescent="0.2">
      <c r="A187" s="82"/>
      <c r="B187" s="83"/>
      <c r="C187" s="83"/>
      <c r="D187" s="28"/>
      <c r="E187" s="28"/>
      <c r="F187" s="28"/>
      <c r="G187" s="84"/>
      <c r="H187" s="84"/>
      <c r="I187" s="84"/>
      <c r="J187" s="28"/>
      <c r="L187" s="22"/>
      <c r="M187" s="111"/>
    </row>
    <row r="188" spans="1:13" ht="22.5" x14ac:dyDescent="0.2">
      <c r="A188" s="112" t="s">
        <v>137</v>
      </c>
      <c r="B188" s="113" t="s">
        <v>138</v>
      </c>
      <c r="C188" s="114" t="s">
        <v>139</v>
      </c>
      <c r="D188" s="115">
        <v>42541</v>
      </c>
      <c r="E188" s="46" t="s">
        <v>140</v>
      </c>
      <c r="F188" s="115">
        <v>43725</v>
      </c>
      <c r="G188" s="116">
        <v>250000</v>
      </c>
      <c r="H188" s="116"/>
      <c r="I188" s="116">
        <v>250000</v>
      </c>
      <c r="J188" s="117">
        <v>1.2500000000000001E-2</v>
      </c>
      <c r="L188" s="108">
        <f t="shared" ref="L188:L251" si="9">I188/I$269</f>
        <v>3.9695795954978602E-3</v>
      </c>
      <c r="M188" s="109">
        <f t="shared" ref="M188:M251" si="10">L188*J188</f>
        <v>4.9619744943723258E-5</v>
      </c>
    </row>
    <row r="189" spans="1:13" ht="22.5" x14ac:dyDescent="0.2">
      <c r="A189" s="14"/>
      <c r="B189" s="113" t="s">
        <v>141</v>
      </c>
      <c r="C189" s="114" t="s">
        <v>142</v>
      </c>
      <c r="D189" s="115">
        <v>43042</v>
      </c>
      <c r="E189" s="46" t="s">
        <v>143</v>
      </c>
      <c r="F189" s="115">
        <v>44868</v>
      </c>
      <c r="G189" s="116">
        <v>250000</v>
      </c>
      <c r="H189" s="116"/>
      <c r="I189" s="116">
        <v>250000</v>
      </c>
      <c r="J189" s="117">
        <v>2.1999999999999999E-2</v>
      </c>
      <c r="L189" s="108">
        <f t="shared" si="9"/>
        <v>3.9695795954978602E-3</v>
      </c>
      <c r="M189" s="109">
        <f t="shared" si="10"/>
        <v>8.7330751100952924E-5</v>
      </c>
    </row>
    <row r="190" spans="1:13" ht="22.5" x14ac:dyDescent="0.2">
      <c r="A190" s="14"/>
      <c r="B190" s="113" t="s">
        <v>144</v>
      </c>
      <c r="C190" s="114" t="s">
        <v>145</v>
      </c>
      <c r="D190" s="115">
        <v>43088</v>
      </c>
      <c r="E190" s="46" t="s">
        <v>146</v>
      </c>
      <c r="F190" s="115">
        <v>44550</v>
      </c>
      <c r="G190" s="116">
        <v>250000</v>
      </c>
      <c r="H190" s="116"/>
      <c r="I190" s="116">
        <v>250000</v>
      </c>
      <c r="J190" s="117">
        <v>2.1999999999999999E-2</v>
      </c>
      <c r="L190" s="108">
        <f t="shared" si="9"/>
        <v>3.9695795954978602E-3</v>
      </c>
      <c r="M190" s="109">
        <f t="shared" si="10"/>
        <v>8.7330751100952924E-5</v>
      </c>
    </row>
    <row r="191" spans="1:13" ht="22.5" x14ac:dyDescent="0.2">
      <c r="A191" s="14"/>
      <c r="B191" s="113" t="s">
        <v>147</v>
      </c>
      <c r="C191" s="114" t="s">
        <v>148</v>
      </c>
      <c r="D191" s="115">
        <v>42815</v>
      </c>
      <c r="E191" s="46" t="s">
        <v>143</v>
      </c>
      <c r="F191" s="115">
        <v>44656</v>
      </c>
      <c r="G191" s="116">
        <v>250000</v>
      </c>
      <c r="H191" s="116"/>
      <c r="I191" s="116">
        <v>250000</v>
      </c>
      <c r="J191" s="117">
        <v>2.4500000000000001E-2</v>
      </c>
      <c r="L191" s="108">
        <f t="shared" si="9"/>
        <v>3.9695795954978602E-3</v>
      </c>
      <c r="M191" s="109">
        <f t="shared" si="10"/>
        <v>9.7254700089697573E-5</v>
      </c>
    </row>
    <row r="192" spans="1:13" ht="22.5" x14ac:dyDescent="0.2">
      <c r="A192" s="14"/>
      <c r="B192" s="113" t="s">
        <v>149</v>
      </c>
      <c r="C192" s="114" t="s">
        <v>150</v>
      </c>
      <c r="D192" s="115">
        <v>42517</v>
      </c>
      <c r="E192" s="46" t="s">
        <v>151</v>
      </c>
      <c r="F192" s="115">
        <v>43613</v>
      </c>
      <c r="G192" s="116">
        <v>250000</v>
      </c>
      <c r="H192" s="83"/>
      <c r="I192" s="116">
        <v>250000</v>
      </c>
      <c r="J192" s="107">
        <v>1.15E-2</v>
      </c>
      <c r="L192" s="108">
        <f t="shared" si="9"/>
        <v>3.9695795954978602E-3</v>
      </c>
      <c r="M192" s="109">
        <f t="shared" si="10"/>
        <v>4.5650165348225392E-5</v>
      </c>
    </row>
    <row r="193" spans="1:13" ht="22.5" x14ac:dyDescent="0.2">
      <c r="A193" s="14"/>
      <c r="B193" s="113" t="s">
        <v>152</v>
      </c>
      <c r="C193" s="114" t="s">
        <v>153</v>
      </c>
      <c r="D193" s="115">
        <v>42664</v>
      </c>
      <c r="E193" s="46" t="s">
        <v>151</v>
      </c>
      <c r="F193" s="115">
        <v>43759</v>
      </c>
      <c r="G193" s="116">
        <v>250000</v>
      </c>
      <c r="H193" s="116"/>
      <c r="I193" s="116">
        <v>250000</v>
      </c>
      <c r="J193" s="117">
        <v>1.2E-2</v>
      </c>
      <c r="L193" s="108">
        <f t="shared" si="9"/>
        <v>3.9695795954978602E-3</v>
      </c>
      <c r="M193" s="109">
        <f t="shared" si="10"/>
        <v>4.7634955145974322E-5</v>
      </c>
    </row>
    <row r="194" spans="1:13" ht="22.5" x14ac:dyDescent="0.2">
      <c r="A194" s="14"/>
      <c r="B194" s="113" t="s">
        <v>154</v>
      </c>
      <c r="C194" s="114" t="s">
        <v>155</v>
      </c>
      <c r="D194" s="115">
        <v>43089</v>
      </c>
      <c r="E194" s="46" t="s">
        <v>146</v>
      </c>
      <c r="F194" s="115">
        <v>44550</v>
      </c>
      <c r="G194" s="116">
        <v>250000</v>
      </c>
      <c r="H194" s="116"/>
      <c r="I194" s="116">
        <v>250000</v>
      </c>
      <c r="J194" s="117">
        <v>2.1499999999999998E-2</v>
      </c>
      <c r="L194" s="108">
        <f t="shared" si="9"/>
        <v>3.9695795954978602E-3</v>
      </c>
      <c r="M194" s="109">
        <f t="shared" si="10"/>
        <v>8.5345961303203994E-5</v>
      </c>
    </row>
    <row r="195" spans="1:13" ht="22.5" x14ac:dyDescent="0.2">
      <c r="A195" s="14"/>
      <c r="B195" s="113" t="s">
        <v>156</v>
      </c>
      <c r="C195" s="114" t="s">
        <v>157</v>
      </c>
      <c r="D195" s="115">
        <v>42627</v>
      </c>
      <c r="E195" s="46" t="s">
        <v>151</v>
      </c>
      <c r="F195" s="115">
        <v>43721</v>
      </c>
      <c r="G195" s="116">
        <v>250000</v>
      </c>
      <c r="H195" s="116"/>
      <c r="I195" s="116">
        <v>250000</v>
      </c>
      <c r="J195" s="117">
        <v>1.15E-2</v>
      </c>
      <c r="L195" s="108">
        <f t="shared" si="9"/>
        <v>3.9695795954978602E-3</v>
      </c>
      <c r="M195" s="109">
        <f t="shared" si="10"/>
        <v>4.5650165348225392E-5</v>
      </c>
    </row>
    <row r="196" spans="1:13" ht="22.5" x14ac:dyDescent="0.2">
      <c r="A196" s="14"/>
      <c r="B196" s="113" t="s">
        <v>158</v>
      </c>
      <c r="C196" s="114" t="s">
        <v>159</v>
      </c>
      <c r="D196" s="115">
        <v>42928</v>
      </c>
      <c r="E196" s="46" t="s">
        <v>143</v>
      </c>
      <c r="F196" s="115">
        <v>44754</v>
      </c>
      <c r="G196" s="116">
        <v>250000</v>
      </c>
      <c r="H196" s="116"/>
      <c r="I196" s="116">
        <v>250000</v>
      </c>
      <c r="J196" s="117">
        <v>2.1999999999999999E-2</v>
      </c>
      <c r="L196" s="108">
        <f t="shared" si="9"/>
        <v>3.9695795954978602E-3</v>
      </c>
      <c r="M196" s="109">
        <f t="shared" si="10"/>
        <v>8.7330751100952924E-5</v>
      </c>
    </row>
    <row r="197" spans="1:13" x14ac:dyDescent="0.2">
      <c r="A197" s="14"/>
      <c r="B197" s="113" t="s">
        <v>160</v>
      </c>
      <c r="C197" s="114" t="s">
        <v>161</v>
      </c>
      <c r="D197" s="115">
        <v>42650</v>
      </c>
      <c r="E197" s="46" t="s">
        <v>146</v>
      </c>
      <c r="F197" s="115">
        <v>44111</v>
      </c>
      <c r="G197" s="116">
        <v>250000</v>
      </c>
      <c r="H197" s="116"/>
      <c r="I197" s="116">
        <v>250000</v>
      </c>
      <c r="J197" s="117">
        <v>1.35E-2</v>
      </c>
      <c r="L197" s="108">
        <f t="shared" si="9"/>
        <v>3.9695795954978602E-3</v>
      </c>
      <c r="M197" s="109">
        <f t="shared" si="10"/>
        <v>5.3589324539221111E-5</v>
      </c>
    </row>
    <row r="198" spans="1:13" ht="22.5" x14ac:dyDescent="0.2">
      <c r="A198" s="14"/>
      <c r="B198" s="113" t="s">
        <v>162</v>
      </c>
      <c r="C198" s="114" t="s">
        <v>163</v>
      </c>
      <c r="D198" s="115">
        <v>42935</v>
      </c>
      <c r="E198" s="46" t="s">
        <v>143</v>
      </c>
      <c r="F198" s="115">
        <v>44761</v>
      </c>
      <c r="G198" s="116">
        <v>250000</v>
      </c>
      <c r="H198" s="116"/>
      <c r="I198" s="116">
        <v>250000</v>
      </c>
      <c r="J198" s="117">
        <v>2.0500000000000001E-2</v>
      </c>
      <c r="L198" s="108">
        <f t="shared" si="9"/>
        <v>3.9695795954978602E-3</v>
      </c>
      <c r="M198" s="109">
        <f t="shared" si="10"/>
        <v>8.1376381707706135E-5</v>
      </c>
    </row>
    <row r="199" spans="1:13" ht="22.5" x14ac:dyDescent="0.2">
      <c r="A199" s="14"/>
      <c r="B199" s="113" t="s">
        <v>164</v>
      </c>
      <c r="C199" s="114" t="s">
        <v>165</v>
      </c>
      <c r="D199" s="115">
        <v>42601</v>
      </c>
      <c r="E199" s="46" t="s">
        <v>151</v>
      </c>
      <c r="F199" s="115">
        <v>43696</v>
      </c>
      <c r="G199" s="116">
        <v>250000</v>
      </c>
      <c r="H199" s="116"/>
      <c r="I199" s="116">
        <v>250000</v>
      </c>
      <c r="J199" s="117">
        <v>0.01</v>
      </c>
      <c r="L199" s="108">
        <f t="shared" si="9"/>
        <v>3.9695795954978602E-3</v>
      </c>
      <c r="M199" s="109">
        <f t="shared" si="10"/>
        <v>3.9695795954978602E-5</v>
      </c>
    </row>
    <row r="200" spans="1:13" ht="22.5" x14ac:dyDescent="0.2">
      <c r="A200" s="14"/>
      <c r="B200" s="113" t="s">
        <v>166</v>
      </c>
      <c r="C200" s="114" t="s">
        <v>167</v>
      </c>
      <c r="D200" s="115">
        <v>42543</v>
      </c>
      <c r="E200" s="46" t="s">
        <v>140</v>
      </c>
      <c r="F200" s="115">
        <v>43731</v>
      </c>
      <c r="G200" s="116">
        <v>250000</v>
      </c>
      <c r="H200" s="116"/>
      <c r="I200" s="116">
        <v>250000</v>
      </c>
      <c r="J200" s="117">
        <v>1.2E-2</v>
      </c>
      <c r="L200" s="108">
        <f t="shared" si="9"/>
        <v>3.9695795954978602E-3</v>
      </c>
      <c r="M200" s="109">
        <f t="shared" si="10"/>
        <v>4.7634955145974322E-5</v>
      </c>
    </row>
    <row r="201" spans="1:13" ht="22.5" x14ac:dyDescent="0.2">
      <c r="A201" s="14"/>
      <c r="B201" s="83" t="s">
        <v>168</v>
      </c>
      <c r="C201" s="118" t="s">
        <v>169</v>
      </c>
      <c r="D201" s="110">
        <v>42494</v>
      </c>
      <c r="E201" s="28" t="s">
        <v>151</v>
      </c>
      <c r="F201" s="110">
        <v>43591</v>
      </c>
      <c r="G201" s="116">
        <v>250000</v>
      </c>
      <c r="H201" s="83"/>
      <c r="I201" s="116">
        <v>250000</v>
      </c>
      <c r="J201" s="107">
        <v>1.2E-2</v>
      </c>
      <c r="L201" s="108">
        <f t="shared" si="9"/>
        <v>3.9695795954978602E-3</v>
      </c>
      <c r="M201" s="109">
        <f t="shared" si="10"/>
        <v>4.7634955145974322E-5</v>
      </c>
    </row>
    <row r="202" spans="1:13" x14ac:dyDescent="0.2">
      <c r="A202" s="14"/>
      <c r="B202" s="113" t="s">
        <v>170</v>
      </c>
      <c r="C202" s="114" t="s">
        <v>171</v>
      </c>
      <c r="D202" s="115">
        <v>42656</v>
      </c>
      <c r="E202" s="46" t="s">
        <v>146</v>
      </c>
      <c r="F202" s="115">
        <v>44117</v>
      </c>
      <c r="G202" s="116">
        <v>250000</v>
      </c>
      <c r="H202" s="116"/>
      <c r="I202" s="116">
        <v>250000</v>
      </c>
      <c r="J202" s="117">
        <v>1.4E-2</v>
      </c>
      <c r="L202" s="108">
        <f t="shared" si="9"/>
        <v>3.9695795954978602E-3</v>
      </c>
      <c r="M202" s="109">
        <f t="shared" si="10"/>
        <v>5.5574114336970047E-5</v>
      </c>
    </row>
    <row r="203" spans="1:13" x14ac:dyDescent="0.2">
      <c r="A203" s="14"/>
      <c r="B203" s="113" t="s">
        <v>172</v>
      </c>
      <c r="C203" s="114" t="s">
        <v>173</v>
      </c>
      <c r="D203" s="115">
        <v>42536</v>
      </c>
      <c r="E203" s="46" t="s">
        <v>151</v>
      </c>
      <c r="F203" s="115">
        <v>43630</v>
      </c>
      <c r="G203" s="116">
        <v>250000</v>
      </c>
      <c r="H203" s="116"/>
      <c r="I203" s="116">
        <v>250000</v>
      </c>
      <c r="J203" s="117">
        <v>1.2E-2</v>
      </c>
      <c r="L203" s="108">
        <f t="shared" si="9"/>
        <v>3.9695795954978602E-3</v>
      </c>
      <c r="M203" s="109">
        <f t="shared" si="10"/>
        <v>4.7634955145974322E-5</v>
      </c>
    </row>
    <row r="204" spans="1:13" ht="22.5" x14ac:dyDescent="0.2">
      <c r="A204" s="14"/>
      <c r="B204" s="113" t="s">
        <v>174</v>
      </c>
      <c r="C204" s="114" t="s">
        <v>175</v>
      </c>
      <c r="D204" s="115">
        <v>42594</v>
      </c>
      <c r="E204" s="46" t="s">
        <v>151</v>
      </c>
      <c r="F204" s="115">
        <v>43689</v>
      </c>
      <c r="G204" s="116">
        <v>250000</v>
      </c>
      <c r="H204" s="116"/>
      <c r="I204" s="116">
        <v>250000</v>
      </c>
      <c r="J204" s="117">
        <v>0.01</v>
      </c>
      <c r="L204" s="108">
        <f t="shared" si="9"/>
        <v>3.9695795954978602E-3</v>
      </c>
      <c r="M204" s="109">
        <f t="shared" si="10"/>
        <v>3.9695795954978602E-5</v>
      </c>
    </row>
    <row r="205" spans="1:13" x14ac:dyDescent="0.2">
      <c r="A205" s="14"/>
      <c r="B205" s="113" t="s">
        <v>176</v>
      </c>
      <c r="C205" s="114" t="s">
        <v>177</v>
      </c>
      <c r="D205" s="115">
        <v>42536</v>
      </c>
      <c r="E205" s="46" t="s">
        <v>151</v>
      </c>
      <c r="F205" s="115">
        <v>43630</v>
      </c>
      <c r="G205" s="116">
        <v>250000</v>
      </c>
      <c r="H205" s="116"/>
      <c r="I205" s="116">
        <v>250000</v>
      </c>
      <c r="J205" s="117">
        <v>1.2E-2</v>
      </c>
      <c r="L205" s="108">
        <f t="shared" si="9"/>
        <v>3.9695795954978602E-3</v>
      </c>
      <c r="M205" s="109">
        <f t="shared" si="10"/>
        <v>4.7634955145974322E-5</v>
      </c>
    </row>
    <row r="206" spans="1:13" ht="22.5" x14ac:dyDescent="0.2">
      <c r="A206" s="14"/>
      <c r="B206" s="113" t="s">
        <v>178</v>
      </c>
      <c r="C206" s="114" t="s">
        <v>179</v>
      </c>
      <c r="D206" s="115">
        <v>42563</v>
      </c>
      <c r="E206" s="46" t="s">
        <v>151</v>
      </c>
      <c r="F206" s="115">
        <v>43658</v>
      </c>
      <c r="G206" s="116">
        <v>250000</v>
      </c>
      <c r="H206" s="116"/>
      <c r="I206" s="116">
        <v>250000</v>
      </c>
      <c r="J206" s="117">
        <v>1.0500000000000001E-2</v>
      </c>
      <c r="L206" s="108">
        <f t="shared" si="9"/>
        <v>3.9695795954978602E-3</v>
      </c>
      <c r="M206" s="109">
        <f t="shared" si="10"/>
        <v>4.1680585752727532E-5</v>
      </c>
    </row>
    <row r="207" spans="1:13" x14ac:dyDescent="0.2">
      <c r="A207" s="14"/>
      <c r="B207" s="119" t="s">
        <v>180</v>
      </c>
      <c r="C207" s="114" t="s">
        <v>181</v>
      </c>
      <c r="D207" s="115">
        <v>43154</v>
      </c>
      <c r="E207" s="46" t="s">
        <v>151</v>
      </c>
      <c r="F207" s="115">
        <v>44431</v>
      </c>
      <c r="G207" s="116">
        <v>250000</v>
      </c>
      <c r="H207" s="116"/>
      <c r="I207" s="116">
        <v>250000</v>
      </c>
      <c r="J207" s="117">
        <v>2.3E-2</v>
      </c>
      <c r="L207" s="108">
        <f t="shared" si="9"/>
        <v>3.9695795954978602E-3</v>
      </c>
      <c r="M207" s="109">
        <f t="shared" si="10"/>
        <v>9.1300330696450784E-5</v>
      </c>
    </row>
    <row r="208" spans="1:13" x14ac:dyDescent="0.2">
      <c r="A208" s="14"/>
      <c r="B208" s="113" t="s">
        <v>182</v>
      </c>
      <c r="C208" s="114" t="s">
        <v>183</v>
      </c>
      <c r="D208" s="115">
        <v>42895</v>
      </c>
      <c r="E208" s="46" t="s">
        <v>143</v>
      </c>
      <c r="F208" s="115">
        <v>44721</v>
      </c>
      <c r="G208" s="116">
        <v>250000</v>
      </c>
      <c r="H208" s="116"/>
      <c r="I208" s="116">
        <v>250000</v>
      </c>
      <c r="J208" s="117">
        <v>2.0500000000000001E-2</v>
      </c>
      <c r="L208" s="108">
        <f t="shared" si="9"/>
        <v>3.9695795954978602E-3</v>
      </c>
      <c r="M208" s="109">
        <f t="shared" si="10"/>
        <v>8.1376381707706135E-5</v>
      </c>
    </row>
    <row r="209" spans="1:13" x14ac:dyDescent="0.2">
      <c r="A209" s="14"/>
      <c r="B209" s="113" t="s">
        <v>184</v>
      </c>
      <c r="C209" s="114" t="s">
        <v>185</v>
      </c>
      <c r="D209" s="115">
        <v>42529</v>
      </c>
      <c r="E209" s="46" t="s">
        <v>151</v>
      </c>
      <c r="F209" s="115">
        <v>43626</v>
      </c>
      <c r="G209" s="116">
        <v>250000</v>
      </c>
      <c r="H209" s="116"/>
      <c r="I209" s="116">
        <v>250000</v>
      </c>
      <c r="J209" s="117">
        <v>1.15E-2</v>
      </c>
      <c r="L209" s="108">
        <f t="shared" si="9"/>
        <v>3.9695795954978602E-3</v>
      </c>
      <c r="M209" s="109">
        <f t="shared" si="10"/>
        <v>4.5650165348225392E-5</v>
      </c>
    </row>
    <row r="210" spans="1:13" ht="22.5" x14ac:dyDescent="0.2">
      <c r="A210" s="14"/>
      <c r="B210" s="113" t="s">
        <v>186</v>
      </c>
      <c r="C210" s="114" t="s">
        <v>187</v>
      </c>
      <c r="D210" s="115">
        <v>42755</v>
      </c>
      <c r="E210" s="46" t="s">
        <v>143</v>
      </c>
      <c r="F210" s="115">
        <v>44581</v>
      </c>
      <c r="G210" s="116">
        <v>250000</v>
      </c>
      <c r="H210" s="116"/>
      <c r="I210" s="116">
        <v>250000</v>
      </c>
      <c r="J210" s="117">
        <v>0.02</v>
      </c>
      <c r="L210" s="108">
        <f t="shared" si="9"/>
        <v>3.9695795954978602E-3</v>
      </c>
      <c r="M210" s="109">
        <f t="shared" si="10"/>
        <v>7.9391591909957205E-5</v>
      </c>
    </row>
    <row r="211" spans="1:13" x14ac:dyDescent="0.2">
      <c r="A211" s="14"/>
      <c r="B211" s="113" t="s">
        <v>188</v>
      </c>
      <c r="C211" s="114" t="s">
        <v>189</v>
      </c>
      <c r="D211" s="115">
        <v>43021</v>
      </c>
      <c r="E211" s="46" t="s">
        <v>146</v>
      </c>
      <c r="F211" s="115">
        <v>44482</v>
      </c>
      <c r="G211" s="116">
        <v>250000</v>
      </c>
      <c r="H211" s="116"/>
      <c r="I211" s="116">
        <v>250000</v>
      </c>
      <c r="J211" s="117">
        <v>0.02</v>
      </c>
      <c r="L211" s="108">
        <f t="shared" si="9"/>
        <v>3.9695795954978602E-3</v>
      </c>
      <c r="M211" s="109">
        <f t="shared" si="10"/>
        <v>7.9391591909957205E-5</v>
      </c>
    </row>
    <row r="212" spans="1:13" ht="22.5" x14ac:dyDescent="0.2">
      <c r="A212" s="14"/>
      <c r="B212" s="113" t="s">
        <v>190</v>
      </c>
      <c r="C212" s="114" t="s">
        <v>191</v>
      </c>
      <c r="D212" s="115">
        <v>42594</v>
      </c>
      <c r="E212" s="46" t="s">
        <v>151</v>
      </c>
      <c r="F212" s="115">
        <v>43689</v>
      </c>
      <c r="G212" s="116">
        <v>250000</v>
      </c>
      <c r="H212" s="116"/>
      <c r="I212" s="116">
        <v>250000</v>
      </c>
      <c r="J212" s="117">
        <v>1.15E-2</v>
      </c>
      <c r="L212" s="108">
        <f t="shared" si="9"/>
        <v>3.9695795954978602E-3</v>
      </c>
      <c r="M212" s="109">
        <f t="shared" si="10"/>
        <v>4.5650165348225392E-5</v>
      </c>
    </row>
    <row r="213" spans="1:13" ht="22.5" x14ac:dyDescent="0.2">
      <c r="A213" s="14"/>
      <c r="B213" s="113" t="s">
        <v>192</v>
      </c>
      <c r="C213" s="114" t="s">
        <v>193</v>
      </c>
      <c r="D213" s="115">
        <v>42753</v>
      </c>
      <c r="E213" s="46" t="s">
        <v>143</v>
      </c>
      <c r="F213" s="115">
        <v>44579</v>
      </c>
      <c r="G213" s="116">
        <v>250000</v>
      </c>
      <c r="H213" s="116"/>
      <c r="I213" s="116">
        <v>250000</v>
      </c>
      <c r="J213" s="117">
        <v>2.0500000000000001E-2</v>
      </c>
      <c r="L213" s="108">
        <f t="shared" si="9"/>
        <v>3.9695795954978602E-3</v>
      </c>
      <c r="M213" s="109">
        <f t="shared" si="10"/>
        <v>8.1376381707706135E-5</v>
      </c>
    </row>
    <row r="214" spans="1:13" ht="22.5" x14ac:dyDescent="0.2">
      <c r="A214" s="14"/>
      <c r="B214" s="113" t="s">
        <v>194</v>
      </c>
      <c r="C214" s="114" t="s">
        <v>195</v>
      </c>
      <c r="D214" s="115">
        <v>42893</v>
      </c>
      <c r="E214" s="46" t="s">
        <v>143</v>
      </c>
      <c r="F214" s="115">
        <v>44719</v>
      </c>
      <c r="G214" s="116">
        <v>250000</v>
      </c>
      <c r="H214" s="116"/>
      <c r="I214" s="116">
        <v>250000</v>
      </c>
      <c r="J214" s="117">
        <v>2.1000000000000001E-2</v>
      </c>
      <c r="L214" s="108">
        <f t="shared" si="9"/>
        <v>3.9695795954978602E-3</v>
      </c>
      <c r="M214" s="109">
        <f t="shared" si="10"/>
        <v>8.3361171505455064E-5</v>
      </c>
    </row>
    <row r="215" spans="1:13" ht="22.5" x14ac:dyDescent="0.2">
      <c r="A215" s="14"/>
      <c r="B215" s="113" t="s">
        <v>196</v>
      </c>
      <c r="C215" s="114" t="s">
        <v>197</v>
      </c>
      <c r="D215" s="115">
        <v>43152</v>
      </c>
      <c r="E215" s="46" t="s">
        <v>146</v>
      </c>
      <c r="F215" s="115">
        <v>44614</v>
      </c>
      <c r="G215" s="116">
        <v>250000</v>
      </c>
      <c r="H215" s="116"/>
      <c r="I215" s="116">
        <v>250000</v>
      </c>
      <c r="J215" s="117">
        <v>2.4500000000000001E-2</v>
      </c>
      <c r="L215" s="108">
        <f t="shared" si="9"/>
        <v>3.9695795954978602E-3</v>
      </c>
      <c r="M215" s="109">
        <f t="shared" si="10"/>
        <v>9.7254700089697573E-5</v>
      </c>
    </row>
    <row r="216" spans="1:13" ht="22.5" x14ac:dyDescent="0.2">
      <c r="A216" s="14"/>
      <c r="B216" s="113" t="s">
        <v>198</v>
      </c>
      <c r="C216" s="114" t="s">
        <v>199</v>
      </c>
      <c r="D216" s="115">
        <v>43117</v>
      </c>
      <c r="E216" s="46" t="s">
        <v>200</v>
      </c>
      <c r="F216" s="115">
        <v>44244</v>
      </c>
      <c r="G216" s="116">
        <v>250000</v>
      </c>
      <c r="H216" s="116"/>
      <c r="I216" s="116">
        <v>250000</v>
      </c>
      <c r="J216" s="117">
        <v>2.1499999999999998E-2</v>
      </c>
      <c r="L216" s="108">
        <f t="shared" si="9"/>
        <v>3.9695795954978602E-3</v>
      </c>
      <c r="M216" s="109">
        <f t="shared" si="10"/>
        <v>8.5345961303203994E-5</v>
      </c>
    </row>
    <row r="217" spans="1:13" ht="22.5" x14ac:dyDescent="0.2">
      <c r="A217" s="14"/>
      <c r="B217" s="113" t="s">
        <v>201</v>
      </c>
      <c r="C217" s="114" t="s">
        <v>202</v>
      </c>
      <c r="D217" s="115">
        <v>42930</v>
      </c>
      <c r="E217" s="46" t="s">
        <v>143</v>
      </c>
      <c r="F217" s="115">
        <v>44756</v>
      </c>
      <c r="G217" s="116">
        <v>250000</v>
      </c>
      <c r="H217" s="116"/>
      <c r="I217" s="116">
        <v>250000</v>
      </c>
      <c r="J217" s="117">
        <v>2.0500000000000001E-2</v>
      </c>
      <c r="L217" s="108">
        <f t="shared" si="9"/>
        <v>3.9695795954978602E-3</v>
      </c>
      <c r="M217" s="109">
        <f t="shared" si="10"/>
        <v>8.1376381707706135E-5</v>
      </c>
    </row>
    <row r="218" spans="1:13" ht="22.5" x14ac:dyDescent="0.2">
      <c r="A218" s="14"/>
      <c r="B218" s="113" t="s">
        <v>203</v>
      </c>
      <c r="C218" s="114" t="s">
        <v>204</v>
      </c>
      <c r="D218" s="115">
        <v>42755</v>
      </c>
      <c r="E218" s="46" t="s">
        <v>143</v>
      </c>
      <c r="F218" s="115">
        <v>44581</v>
      </c>
      <c r="G218" s="116">
        <v>250000</v>
      </c>
      <c r="H218" s="116"/>
      <c r="I218" s="116">
        <v>250000</v>
      </c>
      <c r="J218" s="117">
        <v>0.02</v>
      </c>
      <c r="L218" s="108">
        <f t="shared" si="9"/>
        <v>3.9695795954978602E-3</v>
      </c>
      <c r="M218" s="109">
        <f t="shared" si="10"/>
        <v>7.9391591909957205E-5</v>
      </c>
    </row>
    <row r="219" spans="1:13" ht="22.5" x14ac:dyDescent="0.2">
      <c r="A219" s="14"/>
      <c r="B219" s="113" t="s">
        <v>205</v>
      </c>
      <c r="C219" s="114" t="s">
        <v>206</v>
      </c>
      <c r="D219" s="115">
        <v>43112</v>
      </c>
      <c r="E219" s="46" t="s">
        <v>207</v>
      </c>
      <c r="F219" s="115">
        <v>43934</v>
      </c>
      <c r="G219" s="116">
        <v>250000</v>
      </c>
      <c r="H219" s="116"/>
      <c r="I219" s="116">
        <v>250000</v>
      </c>
      <c r="J219" s="117">
        <v>0.02</v>
      </c>
      <c r="L219" s="108">
        <f t="shared" si="9"/>
        <v>3.9695795954978602E-3</v>
      </c>
      <c r="M219" s="109">
        <f t="shared" si="10"/>
        <v>7.9391591909957205E-5</v>
      </c>
    </row>
    <row r="220" spans="1:13" x14ac:dyDescent="0.2">
      <c r="A220" s="14"/>
      <c r="B220" s="113" t="s">
        <v>208</v>
      </c>
      <c r="C220" s="114" t="s">
        <v>209</v>
      </c>
      <c r="D220" s="115">
        <v>42566</v>
      </c>
      <c r="E220" s="46" t="s">
        <v>151</v>
      </c>
      <c r="F220" s="115">
        <v>43661</v>
      </c>
      <c r="G220" s="116">
        <v>250000</v>
      </c>
      <c r="H220" s="116"/>
      <c r="I220" s="116">
        <v>250000</v>
      </c>
      <c r="J220" s="117">
        <v>0.01</v>
      </c>
      <c r="L220" s="108">
        <f t="shared" si="9"/>
        <v>3.9695795954978602E-3</v>
      </c>
      <c r="M220" s="109">
        <f t="shared" si="10"/>
        <v>3.9695795954978602E-5</v>
      </c>
    </row>
    <row r="221" spans="1:13" ht="22.5" x14ac:dyDescent="0.2">
      <c r="A221" s="14"/>
      <c r="B221" s="113" t="s">
        <v>210</v>
      </c>
      <c r="C221" s="114" t="s">
        <v>211</v>
      </c>
      <c r="D221" s="115">
        <v>42622</v>
      </c>
      <c r="E221" s="46" t="s">
        <v>212</v>
      </c>
      <c r="F221" s="115">
        <v>43991</v>
      </c>
      <c r="G221" s="116">
        <v>250000</v>
      </c>
      <c r="H221" s="116"/>
      <c r="I221" s="116">
        <v>250000</v>
      </c>
      <c r="J221" s="117">
        <v>1.15E-2</v>
      </c>
      <c r="L221" s="108">
        <f t="shared" si="9"/>
        <v>3.9695795954978602E-3</v>
      </c>
      <c r="M221" s="109">
        <f t="shared" si="10"/>
        <v>4.5650165348225392E-5</v>
      </c>
    </row>
    <row r="222" spans="1:13" x14ac:dyDescent="0.2">
      <c r="A222" s="14"/>
      <c r="B222" s="113" t="s">
        <v>213</v>
      </c>
      <c r="C222" s="114" t="s">
        <v>214</v>
      </c>
      <c r="D222" s="115">
        <v>42815</v>
      </c>
      <c r="E222" s="46" t="s">
        <v>143</v>
      </c>
      <c r="F222" s="115">
        <v>44641</v>
      </c>
      <c r="G222" s="116">
        <v>250000</v>
      </c>
      <c r="H222" s="116"/>
      <c r="I222" s="116">
        <v>250000</v>
      </c>
      <c r="J222" s="117">
        <v>2.4500000000000001E-2</v>
      </c>
      <c r="L222" s="108">
        <f t="shared" si="9"/>
        <v>3.9695795954978602E-3</v>
      </c>
      <c r="M222" s="109">
        <f t="shared" si="10"/>
        <v>9.7254700089697573E-5</v>
      </c>
    </row>
    <row r="223" spans="1:13" ht="22.5" x14ac:dyDescent="0.2">
      <c r="A223" s="14"/>
      <c r="B223" s="113" t="s">
        <v>215</v>
      </c>
      <c r="C223" s="114" t="s">
        <v>216</v>
      </c>
      <c r="D223" s="115">
        <v>42762</v>
      </c>
      <c r="E223" s="46" t="s">
        <v>143</v>
      </c>
      <c r="F223" s="115">
        <v>44588</v>
      </c>
      <c r="G223" s="116">
        <v>250000</v>
      </c>
      <c r="H223" s="116"/>
      <c r="I223" s="116">
        <v>250000</v>
      </c>
      <c r="J223" s="117">
        <v>1.9E-2</v>
      </c>
      <c r="L223" s="108">
        <f t="shared" si="9"/>
        <v>3.9695795954978602E-3</v>
      </c>
      <c r="M223" s="109">
        <f t="shared" si="10"/>
        <v>7.5422012314459345E-5</v>
      </c>
    </row>
    <row r="224" spans="1:13" ht="22.5" x14ac:dyDescent="0.2">
      <c r="A224" s="14"/>
      <c r="B224" s="113" t="s">
        <v>217</v>
      </c>
      <c r="C224" s="114" t="s">
        <v>218</v>
      </c>
      <c r="D224" s="115">
        <v>42690</v>
      </c>
      <c r="E224" s="46" t="s">
        <v>200</v>
      </c>
      <c r="F224" s="115">
        <v>43815</v>
      </c>
      <c r="G224" s="116">
        <v>250000</v>
      </c>
      <c r="H224" s="116"/>
      <c r="I224" s="116">
        <v>250000</v>
      </c>
      <c r="J224" s="117">
        <v>1.15E-2</v>
      </c>
      <c r="L224" s="108">
        <f t="shared" si="9"/>
        <v>3.9695795954978602E-3</v>
      </c>
      <c r="M224" s="109">
        <f t="shared" si="10"/>
        <v>4.5650165348225392E-5</v>
      </c>
    </row>
    <row r="225" spans="1:13" ht="22.5" x14ac:dyDescent="0.2">
      <c r="A225" s="14"/>
      <c r="B225" s="113" t="s">
        <v>219</v>
      </c>
      <c r="C225" s="114" t="s">
        <v>220</v>
      </c>
      <c r="D225" s="115">
        <v>42888</v>
      </c>
      <c r="E225" s="46" t="s">
        <v>143</v>
      </c>
      <c r="F225" s="115">
        <v>44714</v>
      </c>
      <c r="G225" s="116">
        <v>250000</v>
      </c>
      <c r="H225" s="116"/>
      <c r="I225" s="116">
        <v>250000</v>
      </c>
      <c r="J225" s="117">
        <v>2.0500000000000001E-2</v>
      </c>
      <c r="L225" s="108">
        <f t="shared" si="9"/>
        <v>3.9695795954978602E-3</v>
      </c>
      <c r="M225" s="109">
        <f t="shared" si="10"/>
        <v>8.1376381707706135E-5</v>
      </c>
    </row>
    <row r="226" spans="1:13" ht="22.5" x14ac:dyDescent="0.2">
      <c r="A226" s="14"/>
      <c r="B226" s="113" t="s">
        <v>221</v>
      </c>
      <c r="C226" s="114" t="s">
        <v>222</v>
      </c>
      <c r="D226" s="115">
        <v>43028</v>
      </c>
      <c r="E226" s="46" t="s">
        <v>223</v>
      </c>
      <c r="F226" s="115">
        <v>44671</v>
      </c>
      <c r="G226" s="116">
        <v>250000</v>
      </c>
      <c r="H226" s="116"/>
      <c r="I226" s="116">
        <v>250000</v>
      </c>
      <c r="J226" s="117">
        <v>2.1000000000000001E-2</v>
      </c>
      <c r="L226" s="108">
        <f t="shared" si="9"/>
        <v>3.9695795954978602E-3</v>
      </c>
      <c r="M226" s="109">
        <f t="shared" si="10"/>
        <v>8.3361171505455064E-5</v>
      </c>
    </row>
    <row r="227" spans="1:13" x14ac:dyDescent="0.2">
      <c r="A227" s="14"/>
      <c r="B227" s="113" t="s">
        <v>224</v>
      </c>
      <c r="C227" s="114" t="s">
        <v>225</v>
      </c>
      <c r="D227" s="115">
        <v>42620</v>
      </c>
      <c r="E227" s="46" t="s">
        <v>151</v>
      </c>
      <c r="F227" s="115">
        <v>43717</v>
      </c>
      <c r="G227" s="116">
        <v>250000</v>
      </c>
      <c r="H227" s="116"/>
      <c r="I227" s="116">
        <v>250000</v>
      </c>
      <c r="J227" s="117">
        <v>1.15E-2</v>
      </c>
      <c r="L227" s="108">
        <f t="shared" si="9"/>
        <v>3.9695795954978602E-3</v>
      </c>
      <c r="M227" s="109">
        <f t="shared" si="10"/>
        <v>4.5650165348225392E-5</v>
      </c>
    </row>
    <row r="228" spans="1:13" ht="22.5" x14ac:dyDescent="0.2">
      <c r="A228" s="14"/>
      <c r="B228" s="113" t="s">
        <v>226</v>
      </c>
      <c r="C228" s="114" t="s">
        <v>227</v>
      </c>
      <c r="D228" s="115">
        <v>42781</v>
      </c>
      <c r="E228" s="46" t="s">
        <v>143</v>
      </c>
      <c r="F228" s="115">
        <v>44607</v>
      </c>
      <c r="G228" s="116">
        <v>250000</v>
      </c>
      <c r="H228" s="116"/>
      <c r="I228" s="116">
        <v>250000</v>
      </c>
      <c r="J228" s="117">
        <v>2.3E-2</v>
      </c>
      <c r="L228" s="108">
        <f t="shared" si="9"/>
        <v>3.9695795954978602E-3</v>
      </c>
      <c r="M228" s="109">
        <f t="shared" si="10"/>
        <v>9.1300330696450784E-5</v>
      </c>
    </row>
    <row r="229" spans="1:13" x14ac:dyDescent="0.2">
      <c r="A229" s="14"/>
      <c r="B229" s="113" t="s">
        <v>228</v>
      </c>
      <c r="C229" s="114" t="s">
        <v>229</v>
      </c>
      <c r="D229" s="115">
        <v>43112</v>
      </c>
      <c r="E229" s="46" t="s">
        <v>143</v>
      </c>
      <c r="F229" s="115">
        <v>44938</v>
      </c>
      <c r="G229" s="116">
        <v>250000</v>
      </c>
      <c r="H229" s="116"/>
      <c r="I229" s="116">
        <v>250000</v>
      </c>
      <c r="J229" s="117">
        <v>2.35E-2</v>
      </c>
      <c r="L229" s="108">
        <f t="shared" si="9"/>
        <v>3.9695795954978602E-3</v>
      </c>
      <c r="M229" s="109">
        <f t="shared" si="10"/>
        <v>9.3285120494199713E-5</v>
      </c>
    </row>
    <row r="230" spans="1:13" x14ac:dyDescent="0.2">
      <c r="A230" s="14"/>
      <c r="B230" s="113" t="s">
        <v>230</v>
      </c>
      <c r="C230" s="114" t="s">
        <v>231</v>
      </c>
      <c r="D230" s="115">
        <v>42748</v>
      </c>
      <c r="E230" s="46" t="s">
        <v>223</v>
      </c>
      <c r="F230" s="115">
        <v>44390</v>
      </c>
      <c r="G230" s="116">
        <v>250000</v>
      </c>
      <c r="H230" s="116"/>
      <c r="I230" s="116">
        <v>250000</v>
      </c>
      <c r="J230" s="117">
        <v>1.95E-2</v>
      </c>
      <c r="L230" s="108">
        <f t="shared" si="9"/>
        <v>3.9695795954978602E-3</v>
      </c>
      <c r="M230" s="109">
        <f t="shared" si="10"/>
        <v>7.7406802112208275E-5</v>
      </c>
    </row>
    <row r="231" spans="1:13" ht="22.5" x14ac:dyDescent="0.2">
      <c r="A231" s="14"/>
      <c r="B231" s="113" t="s">
        <v>232</v>
      </c>
      <c r="C231" s="114" t="s">
        <v>233</v>
      </c>
      <c r="D231" s="115">
        <v>42601</v>
      </c>
      <c r="E231" s="46" t="s">
        <v>146</v>
      </c>
      <c r="F231" s="115">
        <v>44062</v>
      </c>
      <c r="G231" s="116">
        <v>250000</v>
      </c>
      <c r="H231" s="116"/>
      <c r="I231" s="116">
        <v>250000</v>
      </c>
      <c r="J231" s="117">
        <v>1.2500000000000001E-2</v>
      </c>
      <c r="L231" s="108">
        <f t="shared" si="9"/>
        <v>3.9695795954978602E-3</v>
      </c>
      <c r="M231" s="109">
        <f t="shared" si="10"/>
        <v>4.9619744943723258E-5</v>
      </c>
    </row>
    <row r="232" spans="1:13" ht="22.5" x14ac:dyDescent="0.2">
      <c r="A232" s="14"/>
      <c r="B232" s="113" t="s">
        <v>234</v>
      </c>
      <c r="C232" s="114" t="s">
        <v>235</v>
      </c>
      <c r="D232" s="115">
        <v>42559</v>
      </c>
      <c r="E232" s="46" t="s">
        <v>146</v>
      </c>
      <c r="F232" s="115">
        <v>44020</v>
      </c>
      <c r="G232" s="116">
        <v>250000</v>
      </c>
      <c r="H232" s="116"/>
      <c r="I232" s="116">
        <v>250000</v>
      </c>
      <c r="J232" s="117">
        <v>1.15E-2</v>
      </c>
      <c r="L232" s="108">
        <f t="shared" si="9"/>
        <v>3.9695795954978602E-3</v>
      </c>
      <c r="M232" s="109">
        <f t="shared" si="10"/>
        <v>4.5650165348225392E-5</v>
      </c>
    </row>
    <row r="233" spans="1:13" x14ac:dyDescent="0.2">
      <c r="A233" s="14"/>
      <c r="B233" s="113" t="s">
        <v>236</v>
      </c>
      <c r="C233" s="114" t="s">
        <v>237</v>
      </c>
      <c r="D233" s="115">
        <v>43098</v>
      </c>
      <c r="E233" s="46" t="s">
        <v>151</v>
      </c>
      <c r="F233" s="115">
        <v>44194</v>
      </c>
      <c r="G233" s="116">
        <v>250000</v>
      </c>
      <c r="H233" s="116"/>
      <c r="I233" s="116">
        <v>250000</v>
      </c>
      <c r="J233" s="117">
        <v>2.1999999999999999E-2</v>
      </c>
      <c r="L233" s="108">
        <f t="shared" si="9"/>
        <v>3.9695795954978602E-3</v>
      </c>
      <c r="M233" s="109">
        <f t="shared" si="10"/>
        <v>8.7330751100952924E-5</v>
      </c>
    </row>
    <row r="234" spans="1:13" x14ac:dyDescent="0.2">
      <c r="A234" s="14"/>
      <c r="B234" s="113" t="s">
        <v>238</v>
      </c>
      <c r="C234" s="114" t="s">
        <v>239</v>
      </c>
      <c r="D234" s="115">
        <v>43019</v>
      </c>
      <c r="E234" s="46" t="s">
        <v>143</v>
      </c>
      <c r="F234" s="115">
        <v>44845</v>
      </c>
      <c r="G234" s="116">
        <v>250000</v>
      </c>
      <c r="H234" s="116"/>
      <c r="I234" s="116">
        <v>250000</v>
      </c>
      <c r="J234" s="117">
        <v>2.1000000000000001E-2</v>
      </c>
      <c r="L234" s="108">
        <f t="shared" si="9"/>
        <v>3.9695795954978602E-3</v>
      </c>
      <c r="M234" s="109">
        <f t="shared" si="10"/>
        <v>8.3361171505455064E-5</v>
      </c>
    </row>
    <row r="235" spans="1:13" x14ac:dyDescent="0.2">
      <c r="A235" s="14"/>
      <c r="B235" s="113" t="s">
        <v>240</v>
      </c>
      <c r="C235" s="114" t="s">
        <v>241</v>
      </c>
      <c r="D235" s="115">
        <v>43119</v>
      </c>
      <c r="E235" s="46" t="s">
        <v>143</v>
      </c>
      <c r="F235" s="115">
        <v>44945</v>
      </c>
      <c r="G235" s="116">
        <v>250000</v>
      </c>
      <c r="H235" s="116"/>
      <c r="I235" s="116">
        <v>250000</v>
      </c>
      <c r="J235" s="117">
        <v>2.35E-2</v>
      </c>
      <c r="L235" s="108">
        <f t="shared" si="9"/>
        <v>3.9695795954978602E-3</v>
      </c>
      <c r="M235" s="109">
        <f t="shared" si="10"/>
        <v>9.3285120494199713E-5</v>
      </c>
    </row>
    <row r="236" spans="1:13" ht="22.5" x14ac:dyDescent="0.2">
      <c r="A236" s="14"/>
      <c r="B236" s="113" t="s">
        <v>242</v>
      </c>
      <c r="C236" s="114" t="s">
        <v>243</v>
      </c>
      <c r="D236" s="115">
        <v>43090</v>
      </c>
      <c r="E236" s="46" t="s">
        <v>151</v>
      </c>
      <c r="F236" s="115">
        <v>44186</v>
      </c>
      <c r="G236" s="116">
        <v>250000</v>
      </c>
      <c r="H236" s="116"/>
      <c r="I236" s="116">
        <v>250000</v>
      </c>
      <c r="J236" s="117">
        <v>2.1499999999999998E-2</v>
      </c>
      <c r="L236" s="108">
        <f t="shared" si="9"/>
        <v>3.9695795954978602E-3</v>
      </c>
      <c r="M236" s="109">
        <f t="shared" si="10"/>
        <v>8.5345961303203994E-5</v>
      </c>
    </row>
    <row r="237" spans="1:13" ht="21" customHeight="1" x14ac:dyDescent="0.2">
      <c r="A237" s="14"/>
      <c r="B237" s="113" t="s">
        <v>244</v>
      </c>
      <c r="C237" s="114" t="s">
        <v>245</v>
      </c>
      <c r="D237" s="115">
        <v>42985</v>
      </c>
      <c r="E237" s="46" t="s">
        <v>136</v>
      </c>
      <c r="F237" s="115">
        <v>43717</v>
      </c>
      <c r="G237" s="116">
        <v>250000</v>
      </c>
      <c r="H237" s="116"/>
      <c r="I237" s="116">
        <v>250000</v>
      </c>
      <c r="J237" s="117">
        <v>1.7500000000000002E-2</v>
      </c>
      <c r="L237" s="108">
        <f t="shared" si="9"/>
        <v>3.9695795954978602E-3</v>
      </c>
      <c r="M237" s="109">
        <f t="shared" si="10"/>
        <v>6.9467642921212556E-5</v>
      </c>
    </row>
    <row r="238" spans="1:13" x14ac:dyDescent="0.2">
      <c r="A238" s="14"/>
      <c r="B238" s="113" t="s">
        <v>246</v>
      </c>
      <c r="C238" s="114" t="s">
        <v>247</v>
      </c>
      <c r="D238" s="115">
        <v>43119</v>
      </c>
      <c r="E238" s="46" t="s">
        <v>151</v>
      </c>
      <c r="F238" s="115">
        <v>44215</v>
      </c>
      <c r="G238" s="116">
        <v>250000</v>
      </c>
      <c r="H238" s="116"/>
      <c r="I238" s="116">
        <v>250000</v>
      </c>
      <c r="J238" s="117">
        <v>2.1499999999999998E-2</v>
      </c>
      <c r="L238" s="108">
        <f t="shared" si="9"/>
        <v>3.9695795954978602E-3</v>
      </c>
      <c r="M238" s="109">
        <f t="shared" si="10"/>
        <v>8.5345961303203994E-5</v>
      </c>
    </row>
    <row r="239" spans="1:13" x14ac:dyDescent="0.2">
      <c r="A239" s="14"/>
      <c r="B239" s="113" t="s">
        <v>248</v>
      </c>
      <c r="C239" s="114" t="s">
        <v>249</v>
      </c>
      <c r="D239" s="115">
        <v>43033</v>
      </c>
      <c r="E239" s="46" t="s">
        <v>143</v>
      </c>
      <c r="F239" s="115">
        <v>44859</v>
      </c>
      <c r="G239" s="116">
        <v>250000</v>
      </c>
      <c r="H239" s="116"/>
      <c r="I239" s="116">
        <v>250000</v>
      </c>
      <c r="J239" s="117">
        <v>2.1499999999999998E-2</v>
      </c>
      <c r="L239" s="108">
        <f t="shared" si="9"/>
        <v>3.9695795954978602E-3</v>
      </c>
      <c r="M239" s="109">
        <f t="shared" si="10"/>
        <v>8.5345961303203994E-5</v>
      </c>
    </row>
    <row r="240" spans="1:13" ht="22.5" x14ac:dyDescent="0.2">
      <c r="A240" s="14"/>
      <c r="B240" s="113" t="s">
        <v>250</v>
      </c>
      <c r="C240" s="114" t="s">
        <v>251</v>
      </c>
      <c r="D240" s="115">
        <v>42521</v>
      </c>
      <c r="E240" s="46" t="s">
        <v>151</v>
      </c>
      <c r="F240" s="115">
        <v>43616</v>
      </c>
      <c r="G240" s="116">
        <v>250000</v>
      </c>
      <c r="H240" s="83"/>
      <c r="I240" s="116">
        <v>250000</v>
      </c>
      <c r="J240" s="107">
        <v>1.0999999999999999E-2</v>
      </c>
      <c r="L240" s="108">
        <f t="shared" si="9"/>
        <v>3.9695795954978602E-3</v>
      </c>
      <c r="M240" s="109">
        <f t="shared" si="10"/>
        <v>4.3665375550476462E-5</v>
      </c>
    </row>
    <row r="241" spans="1:13" ht="22.5" x14ac:dyDescent="0.2">
      <c r="A241" s="14"/>
      <c r="B241" s="113" t="s">
        <v>252</v>
      </c>
      <c r="C241" s="114" t="s">
        <v>253</v>
      </c>
      <c r="D241" s="115">
        <v>42692</v>
      </c>
      <c r="E241" s="46" t="s">
        <v>151</v>
      </c>
      <c r="F241" s="115">
        <v>43787</v>
      </c>
      <c r="G241" s="116">
        <v>250000</v>
      </c>
      <c r="H241" s="116"/>
      <c r="I241" s="116">
        <v>250000</v>
      </c>
      <c r="J241" s="117">
        <v>1.0999999999999999E-2</v>
      </c>
      <c r="L241" s="108">
        <f t="shared" si="9"/>
        <v>3.9695795954978602E-3</v>
      </c>
      <c r="M241" s="109">
        <f t="shared" si="10"/>
        <v>4.3665375550476462E-5</v>
      </c>
    </row>
    <row r="242" spans="1:13" ht="22.5" x14ac:dyDescent="0.2">
      <c r="A242" s="14"/>
      <c r="B242" s="113" t="s">
        <v>254</v>
      </c>
      <c r="C242" s="114" t="s">
        <v>255</v>
      </c>
      <c r="D242" s="115">
        <v>42753</v>
      </c>
      <c r="E242" s="46" t="s">
        <v>143</v>
      </c>
      <c r="F242" s="115">
        <v>44579</v>
      </c>
      <c r="G242" s="116">
        <v>250000</v>
      </c>
      <c r="H242" s="116"/>
      <c r="I242" s="116">
        <v>250000</v>
      </c>
      <c r="J242" s="117">
        <v>2.0500000000000001E-2</v>
      </c>
      <c r="L242" s="108">
        <f t="shared" si="9"/>
        <v>3.9695795954978602E-3</v>
      </c>
      <c r="M242" s="109">
        <f t="shared" si="10"/>
        <v>8.1376381707706135E-5</v>
      </c>
    </row>
    <row r="243" spans="1:13" ht="22.5" x14ac:dyDescent="0.2">
      <c r="A243" s="14"/>
      <c r="B243" s="113" t="s">
        <v>256</v>
      </c>
      <c r="C243" s="114" t="s">
        <v>257</v>
      </c>
      <c r="D243" s="115">
        <v>42683</v>
      </c>
      <c r="E243" s="46" t="s">
        <v>151</v>
      </c>
      <c r="F243" s="115">
        <v>43777</v>
      </c>
      <c r="G243" s="116">
        <v>250000</v>
      </c>
      <c r="H243" s="116"/>
      <c r="I243" s="116">
        <v>250000</v>
      </c>
      <c r="J243" s="117">
        <v>1.15E-2</v>
      </c>
      <c r="L243" s="108">
        <f t="shared" si="9"/>
        <v>3.9695795954978602E-3</v>
      </c>
      <c r="M243" s="109">
        <f t="shared" si="10"/>
        <v>4.5650165348225392E-5</v>
      </c>
    </row>
    <row r="244" spans="1:13" ht="22.5" x14ac:dyDescent="0.2">
      <c r="A244" s="14"/>
      <c r="B244" s="113" t="s">
        <v>258</v>
      </c>
      <c r="C244" s="114" t="s">
        <v>259</v>
      </c>
      <c r="D244" s="115">
        <v>42655</v>
      </c>
      <c r="E244" s="46" t="s">
        <v>151</v>
      </c>
      <c r="F244" s="115">
        <v>43753</v>
      </c>
      <c r="G244" s="116">
        <v>250000</v>
      </c>
      <c r="H244" s="116"/>
      <c r="I244" s="116">
        <v>250000</v>
      </c>
      <c r="J244" s="117">
        <v>1.2999999999999999E-2</v>
      </c>
      <c r="L244" s="108">
        <f t="shared" si="9"/>
        <v>3.9695795954978602E-3</v>
      </c>
      <c r="M244" s="109">
        <f t="shared" si="10"/>
        <v>5.1604534741472181E-5</v>
      </c>
    </row>
    <row r="245" spans="1:13" ht="22.5" x14ac:dyDescent="0.2">
      <c r="A245" s="14"/>
      <c r="B245" s="113" t="s">
        <v>260</v>
      </c>
      <c r="C245" s="114" t="s">
        <v>261</v>
      </c>
      <c r="D245" s="115">
        <v>42566</v>
      </c>
      <c r="E245" s="46" t="s">
        <v>146</v>
      </c>
      <c r="F245" s="115">
        <v>44027</v>
      </c>
      <c r="G245" s="116">
        <v>250000</v>
      </c>
      <c r="H245" s="116"/>
      <c r="I245" s="116">
        <v>250000</v>
      </c>
      <c r="J245" s="117">
        <v>1.15E-2</v>
      </c>
      <c r="L245" s="108">
        <f t="shared" si="9"/>
        <v>3.9695795954978602E-3</v>
      </c>
      <c r="M245" s="109">
        <f t="shared" si="10"/>
        <v>4.5650165348225392E-5</v>
      </c>
    </row>
    <row r="246" spans="1:13" ht="22.5" x14ac:dyDescent="0.2">
      <c r="A246" s="14"/>
      <c r="B246" s="113" t="s">
        <v>262</v>
      </c>
      <c r="C246" s="114" t="s">
        <v>263</v>
      </c>
      <c r="D246" s="115">
        <v>43047</v>
      </c>
      <c r="E246" s="46" t="s">
        <v>143</v>
      </c>
      <c r="F246" s="115">
        <v>44873</v>
      </c>
      <c r="G246" s="116">
        <v>250000</v>
      </c>
      <c r="H246" s="116"/>
      <c r="I246" s="116">
        <v>250000</v>
      </c>
      <c r="J246" s="117">
        <v>2.1499999999999998E-2</v>
      </c>
      <c r="L246" s="108">
        <f t="shared" si="9"/>
        <v>3.9695795954978602E-3</v>
      </c>
      <c r="M246" s="109">
        <f t="shared" si="10"/>
        <v>8.5345961303203994E-5</v>
      </c>
    </row>
    <row r="247" spans="1:13" ht="22.5" x14ac:dyDescent="0.2">
      <c r="A247" s="14"/>
      <c r="B247" s="113" t="s">
        <v>264</v>
      </c>
      <c r="C247" s="114" t="s">
        <v>265</v>
      </c>
      <c r="D247" s="115">
        <v>43089</v>
      </c>
      <c r="E247" s="46" t="s">
        <v>266</v>
      </c>
      <c r="F247" s="115">
        <v>44306</v>
      </c>
      <c r="G247" s="116">
        <v>250000</v>
      </c>
      <c r="H247" s="116"/>
      <c r="I247" s="116">
        <v>250000</v>
      </c>
      <c r="J247" s="117">
        <v>0.02</v>
      </c>
      <c r="L247" s="108">
        <f t="shared" si="9"/>
        <v>3.9695795954978602E-3</v>
      </c>
      <c r="M247" s="109">
        <f t="shared" si="10"/>
        <v>7.9391591909957205E-5</v>
      </c>
    </row>
    <row r="248" spans="1:13" x14ac:dyDescent="0.2">
      <c r="A248" s="14"/>
      <c r="B248" s="113" t="s">
        <v>267</v>
      </c>
      <c r="C248" s="114" t="s">
        <v>268</v>
      </c>
      <c r="D248" s="115">
        <v>42748</v>
      </c>
      <c r="E248" s="46" t="s">
        <v>151</v>
      </c>
      <c r="F248" s="115">
        <v>43843</v>
      </c>
      <c r="G248" s="116">
        <v>250000</v>
      </c>
      <c r="H248" s="116"/>
      <c r="I248" s="116">
        <v>250000</v>
      </c>
      <c r="J248" s="117">
        <v>1.6E-2</v>
      </c>
      <c r="L248" s="108">
        <f t="shared" si="9"/>
        <v>3.9695795954978602E-3</v>
      </c>
      <c r="M248" s="109">
        <f t="shared" si="10"/>
        <v>6.3513273527965767E-5</v>
      </c>
    </row>
    <row r="249" spans="1:13" ht="22.5" x14ac:dyDescent="0.2">
      <c r="A249" s="14"/>
      <c r="B249" s="113" t="s">
        <v>269</v>
      </c>
      <c r="C249" s="114" t="s">
        <v>270</v>
      </c>
      <c r="D249" s="115">
        <v>43126</v>
      </c>
      <c r="E249" s="46" t="s">
        <v>271</v>
      </c>
      <c r="F249" s="115">
        <v>44403</v>
      </c>
      <c r="G249" s="116">
        <v>250000</v>
      </c>
      <c r="H249" s="116"/>
      <c r="I249" s="116">
        <v>250000</v>
      </c>
      <c r="J249" s="117">
        <v>2.1999999999999999E-2</v>
      </c>
      <c r="L249" s="108">
        <f t="shared" si="9"/>
        <v>3.9695795954978602E-3</v>
      </c>
      <c r="M249" s="109">
        <f t="shared" si="10"/>
        <v>8.7330751100952924E-5</v>
      </c>
    </row>
    <row r="250" spans="1:13" x14ac:dyDescent="0.2">
      <c r="A250" s="14"/>
      <c r="B250" s="113" t="s">
        <v>272</v>
      </c>
      <c r="C250" s="114" t="s">
        <v>273</v>
      </c>
      <c r="D250" s="115">
        <v>42976</v>
      </c>
      <c r="E250" s="46" t="s">
        <v>143</v>
      </c>
      <c r="F250" s="115">
        <v>44802</v>
      </c>
      <c r="G250" s="116">
        <v>250000</v>
      </c>
      <c r="H250" s="116"/>
      <c r="I250" s="116">
        <v>250000</v>
      </c>
      <c r="J250" s="117">
        <v>1.7999999999999999E-2</v>
      </c>
      <c r="L250" s="108">
        <f t="shared" si="9"/>
        <v>3.9695795954978602E-3</v>
      </c>
      <c r="M250" s="109">
        <f t="shared" si="10"/>
        <v>7.1452432718961472E-5</v>
      </c>
    </row>
    <row r="251" spans="1:13" x14ac:dyDescent="0.2">
      <c r="A251" s="14"/>
      <c r="B251" s="113" t="s">
        <v>274</v>
      </c>
      <c r="C251" s="114" t="s">
        <v>275</v>
      </c>
      <c r="D251" s="115">
        <v>42888</v>
      </c>
      <c r="E251" s="46" t="s">
        <v>143</v>
      </c>
      <c r="F251" s="115">
        <v>44714</v>
      </c>
      <c r="G251" s="116">
        <v>250000</v>
      </c>
      <c r="H251" s="116"/>
      <c r="I251" s="116">
        <v>250000</v>
      </c>
      <c r="J251" s="117">
        <v>2.4E-2</v>
      </c>
      <c r="L251" s="108">
        <f t="shared" si="9"/>
        <v>3.9695795954978602E-3</v>
      </c>
      <c r="M251" s="109">
        <f t="shared" si="10"/>
        <v>9.5269910291948643E-5</v>
      </c>
    </row>
    <row r="252" spans="1:13" ht="22.5" x14ac:dyDescent="0.2">
      <c r="A252" s="14"/>
      <c r="B252" s="113" t="s">
        <v>276</v>
      </c>
      <c r="C252" s="114" t="s">
        <v>277</v>
      </c>
      <c r="D252" s="115">
        <v>43063</v>
      </c>
      <c r="E252" s="46" t="s">
        <v>146</v>
      </c>
      <c r="F252" s="115">
        <v>44524</v>
      </c>
      <c r="G252" s="116">
        <v>250000</v>
      </c>
      <c r="H252" s="116"/>
      <c r="I252" s="116">
        <v>250000</v>
      </c>
      <c r="J252" s="117">
        <v>2.1000000000000001E-2</v>
      </c>
      <c r="L252" s="108">
        <f t="shared" ref="L252:L259" si="11">I252/I$269</f>
        <v>3.9695795954978602E-3</v>
      </c>
      <c r="M252" s="109">
        <f t="shared" ref="M252:M259" si="12">L252*J252</f>
        <v>8.3361171505455064E-5</v>
      </c>
    </row>
    <row r="253" spans="1:13" x14ac:dyDescent="0.2">
      <c r="A253" s="14"/>
      <c r="B253" s="113" t="s">
        <v>278</v>
      </c>
      <c r="C253" s="114" t="s">
        <v>279</v>
      </c>
      <c r="D253" s="115">
        <v>42523</v>
      </c>
      <c r="E253" s="46" t="s">
        <v>280</v>
      </c>
      <c r="F253" s="115">
        <v>43923</v>
      </c>
      <c r="G253" s="116">
        <v>250000</v>
      </c>
      <c r="H253" s="83"/>
      <c r="I253" s="116">
        <v>250000</v>
      </c>
      <c r="J253" s="107">
        <v>1.2500000000000001E-2</v>
      </c>
      <c r="L253" s="108">
        <f t="shared" si="11"/>
        <v>3.9695795954978602E-3</v>
      </c>
      <c r="M253" s="109">
        <f t="shared" si="12"/>
        <v>4.9619744943723258E-5</v>
      </c>
    </row>
    <row r="254" spans="1:13" ht="22.5" x14ac:dyDescent="0.2">
      <c r="A254" s="14"/>
      <c r="B254" s="113" t="s">
        <v>281</v>
      </c>
      <c r="C254" s="114" t="s">
        <v>282</v>
      </c>
      <c r="D254" s="115">
        <v>42755</v>
      </c>
      <c r="E254" s="46" t="s">
        <v>271</v>
      </c>
      <c r="F254" s="115">
        <v>43668</v>
      </c>
      <c r="G254" s="116">
        <v>250000</v>
      </c>
      <c r="H254" s="116"/>
      <c r="I254" s="116">
        <v>250000</v>
      </c>
      <c r="J254" s="117">
        <v>1.4500000000000001E-2</v>
      </c>
      <c r="L254" s="108">
        <f t="shared" si="11"/>
        <v>3.9695795954978602E-3</v>
      </c>
      <c r="M254" s="109">
        <f t="shared" si="12"/>
        <v>5.7558904134718977E-5</v>
      </c>
    </row>
    <row r="255" spans="1:13" ht="22.5" x14ac:dyDescent="0.2">
      <c r="A255" s="14"/>
      <c r="B255" s="113" t="s">
        <v>283</v>
      </c>
      <c r="C255" s="114" t="s">
        <v>284</v>
      </c>
      <c r="D255" s="115">
        <v>43020</v>
      </c>
      <c r="E255" s="46" t="s">
        <v>223</v>
      </c>
      <c r="F255" s="115">
        <v>44663</v>
      </c>
      <c r="G255" s="116">
        <v>250000</v>
      </c>
      <c r="H255" s="116"/>
      <c r="I255" s="116">
        <v>250000</v>
      </c>
      <c r="J255" s="117">
        <v>2.0500000000000001E-2</v>
      </c>
      <c r="L255" s="108">
        <f t="shared" si="11"/>
        <v>3.9695795954978602E-3</v>
      </c>
      <c r="M255" s="109">
        <f t="shared" si="12"/>
        <v>8.1376381707706135E-5</v>
      </c>
    </row>
    <row r="256" spans="1:13" ht="22.5" x14ac:dyDescent="0.2">
      <c r="A256" s="14"/>
      <c r="B256" s="113" t="s">
        <v>285</v>
      </c>
      <c r="C256" s="114" t="s">
        <v>286</v>
      </c>
      <c r="D256" s="115">
        <v>42692</v>
      </c>
      <c r="E256" s="46" t="s">
        <v>151</v>
      </c>
      <c r="F256" s="115">
        <v>43787</v>
      </c>
      <c r="G256" s="116">
        <v>250000</v>
      </c>
      <c r="H256" s="116"/>
      <c r="I256" s="116">
        <v>250000</v>
      </c>
      <c r="J256" s="117">
        <v>1.35E-2</v>
      </c>
      <c r="L256" s="108">
        <f t="shared" si="11"/>
        <v>3.9695795954978602E-3</v>
      </c>
      <c r="M256" s="109">
        <f t="shared" si="12"/>
        <v>5.3589324539221111E-5</v>
      </c>
    </row>
    <row r="257" spans="1:14" x14ac:dyDescent="0.2">
      <c r="A257" s="14"/>
      <c r="B257" s="113" t="s">
        <v>287</v>
      </c>
      <c r="C257" s="114" t="s">
        <v>288</v>
      </c>
      <c r="D257" s="115">
        <v>42760</v>
      </c>
      <c r="E257" s="46" t="s">
        <v>151</v>
      </c>
      <c r="F257" s="115">
        <v>43857</v>
      </c>
      <c r="G257" s="116">
        <v>250000</v>
      </c>
      <c r="H257" s="116"/>
      <c r="I257" s="116">
        <v>250000</v>
      </c>
      <c r="J257" s="117">
        <v>1.7000000000000001E-2</v>
      </c>
      <c r="L257" s="108">
        <f t="shared" si="11"/>
        <v>3.9695795954978602E-3</v>
      </c>
      <c r="M257" s="109">
        <f t="shared" si="12"/>
        <v>6.7482853123463626E-5</v>
      </c>
    </row>
    <row r="258" spans="1:14" ht="22.5" x14ac:dyDescent="0.2">
      <c r="A258" s="14"/>
      <c r="B258" s="113" t="s">
        <v>289</v>
      </c>
      <c r="C258" s="114" t="s">
        <v>290</v>
      </c>
      <c r="D258" s="115">
        <v>42756</v>
      </c>
      <c r="E258" s="46" t="s">
        <v>151</v>
      </c>
      <c r="F258" s="115">
        <v>43851</v>
      </c>
      <c r="G258" s="116">
        <v>200000</v>
      </c>
      <c r="H258" s="116"/>
      <c r="I258" s="116">
        <v>200000</v>
      </c>
      <c r="J258" s="117">
        <v>1.7500000000000002E-2</v>
      </c>
      <c r="L258" s="108">
        <f t="shared" si="11"/>
        <v>3.1756636763982885E-3</v>
      </c>
      <c r="M258" s="109">
        <f t="shared" si="12"/>
        <v>5.5574114336970054E-5</v>
      </c>
    </row>
    <row r="259" spans="1:14" x14ac:dyDescent="0.2">
      <c r="A259" s="14"/>
      <c r="B259" s="113" t="s">
        <v>291</v>
      </c>
      <c r="C259" s="114" t="s">
        <v>292</v>
      </c>
      <c r="D259" s="115">
        <v>42632</v>
      </c>
      <c r="E259" s="46" t="s">
        <v>151</v>
      </c>
      <c r="F259" s="115">
        <v>43727</v>
      </c>
      <c r="G259" s="116">
        <v>250000</v>
      </c>
      <c r="H259" s="116"/>
      <c r="I259" s="116">
        <v>250000</v>
      </c>
      <c r="J259" s="117">
        <v>1.0999999999999999E-2</v>
      </c>
      <c r="L259" s="108">
        <f t="shared" si="11"/>
        <v>3.9695795954978602E-3</v>
      </c>
      <c r="M259" s="109">
        <f t="shared" si="12"/>
        <v>4.3665375550476462E-5</v>
      </c>
    </row>
    <row r="260" spans="1:14" ht="12.75" customHeight="1" x14ac:dyDescent="0.2">
      <c r="A260" s="82"/>
      <c r="B260" s="120"/>
      <c r="C260" s="121"/>
      <c r="D260" s="115"/>
      <c r="E260" s="46"/>
      <c r="F260" s="115"/>
      <c r="G260" s="122"/>
      <c r="H260" s="122"/>
      <c r="I260" s="116"/>
      <c r="J260" s="117"/>
      <c r="K260" s="123"/>
      <c r="L260" s="108"/>
      <c r="M260" s="109"/>
    </row>
    <row r="261" spans="1:14" ht="12.75" customHeight="1" x14ac:dyDescent="0.2">
      <c r="A261" s="14" t="s">
        <v>293</v>
      </c>
      <c r="B261" s="120" t="s">
        <v>294</v>
      </c>
      <c r="C261" s="121" t="s">
        <v>295</v>
      </c>
      <c r="D261" s="115">
        <v>43315</v>
      </c>
      <c r="E261" s="46" t="s">
        <v>296</v>
      </c>
      <c r="F261" s="115">
        <v>43708</v>
      </c>
      <c r="G261" s="122">
        <v>500000</v>
      </c>
      <c r="H261" s="122"/>
      <c r="I261" s="116">
        <v>500000</v>
      </c>
      <c r="J261" s="117">
        <v>1.2500000000000001E-2</v>
      </c>
      <c r="K261" s="123"/>
      <c r="L261" s="108">
        <f t="shared" ref="L261:L267" si="13">I261/I$269</f>
        <v>7.9391591909957204E-3</v>
      </c>
      <c r="M261" s="109">
        <f t="shared" ref="M261:M265" si="14">L261*J261</f>
        <v>9.9239489887446516E-5</v>
      </c>
    </row>
    <row r="262" spans="1:14" ht="12.75" customHeight="1" x14ac:dyDescent="0.2">
      <c r="A262" s="82"/>
      <c r="B262" s="120" t="s">
        <v>294</v>
      </c>
      <c r="C262" s="121" t="s">
        <v>297</v>
      </c>
      <c r="D262" s="115">
        <v>43315</v>
      </c>
      <c r="E262" s="46" t="s">
        <v>296</v>
      </c>
      <c r="F262" s="115">
        <v>43708</v>
      </c>
      <c r="G262" s="122">
        <v>500000</v>
      </c>
      <c r="H262" s="122"/>
      <c r="I262" s="116">
        <v>500000</v>
      </c>
      <c r="J262" s="117">
        <v>1.6250000000000001E-2</v>
      </c>
      <c r="K262" s="123"/>
      <c r="L262" s="108">
        <f t="shared" si="13"/>
        <v>7.9391591909957204E-3</v>
      </c>
      <c r="M262" s="109">
        <f t="shared" si="14"/>
        <v>1.2901133685368045E-4</v>
      </c>
    </row>
    <row r="263" spans="1:14" ht="12.75" customHeight="1" x14ac:dyDescent="0.2">
      <c r="A263" s="14"/>
      <c r="B263" s="120" t="s">
        <v>294</v>
      </c>
      <c r="C263" s="121" t="s">
        <v>298</v>
      </c>
      <c r="D263" s="115">
        <v>43312</v>
      </c>
      <c r="E263" s="46" t="s">
        <v>151</v>
      </c>
      <c r="F263" s="115">
        <v>44408</v>
      </c>
      <c r="G263" s="122">
        <v>1000000</v>
      </c>
      <c r="H263" s="122"/>
      <c r="I263" s="116">
        <v>1000000</v>
      </c>
      <c r="J263" s="117">
        <v>1.2500000000000001E-2</v>
      </c>
      <c r="K263" s="123"/>
      <c r="L263" s="108">
        <f t="shared" si="13"/>
        <v>1.5878318381991441E-2</v>
      </c>
      <c r="M263" s="109">
        <f t="shared" si="14"/>
        <v>1.9847897977489303E-4</v>
      </c>
    </row>
    <row r="264" spans="1:14" ht="12.75" customHeight="1" x14ac:dyDescent="0.2">
      <c r="A264" s="82"/>
      <c r="B264" s="120" t="s">
        <v>294</v>
      </c>
      <c r="C264" s="121" t="s">
        <v>299</v>
      </c>
      <c r="D264" s="115">
        <v>43312</v>
      </c>
      <c r="E264" s="46" t="s">
        <v>296</v>
      </c>
      <c r="F264" s="115">
        <v>43677</v>
      </c>
      <c r="G264" s="122">
        <v>1000000</v>
      </c>
      <c r="H264" s="122"/>
      <c r="I264" s="116">
        <v>1000000</v>
      </c>
      <c r="J264" s="117">
        <v>8.7500000000000008E-3</v>
      </c>
      <c r="K264" s="123"/>
      <c r="L264" s="108">
        <f t="shared" si="13"/>
        <v>1.5878318381991441E-2</v>
      </c>
      <c r="M264" s="109">
        <f t="shared" si="14"/>
        <v>1.3893528584242511E-4</v>
      </c>
    </row>
    <row r="265" spans="1:14" ht="12.75" customHeight="1" x14ac:dyDescent="0.2">
      <c r="A265" s="82"/>
      <c r="B265" s="120" t="s">
        <v>294</v>
      </c>
      <c r="C265" s="121" t="s">
        <v>300</v>
      </c>
      <c r="D265" s="115">
        <v>43336</v>
      </c>
      <c r="E265" s="46" t="s">
        <v>301</v>
      </c>
      <c r="F265" s="115">
        <v>43646</v>
      </c>
      <c r="G265" s="122">
        <v>1000000</v>
      </c>
      <c r="H265" s="122"/>
      <c r="I265" s="116">
        <v>1000000</v>
      </c>
      <c r="J265" s="117">
        <v>1.6250000000000001E-2</v>
      </c>
      <c r="K265" s="123"/>
      <c r="L265" s="108">
        <f t="shared" si="13"/>
        <v>1.5878318381991441E-2</v>
      </c>
      <c r="M265" s="109">
        <f t="shared" si="14"/>
        <v>2.580226737073609E-4</v>
      </c>
    </row>
    <row r="266" spans="1:14" ht="12.75" customHeight="1" x14ac:dyDescent="0.2">
      <c r="A266" s="82"/>
      <c r="B266" s="120" t="s">
        <v>294</v>
      </c>
      <c r="C266" s="121" t="s">
        <v>302</v>
      </c>
      <c r="D266" s="115">
        <v>43312</v>
      </c>
      <c r="E266" s="46" t="s">
        <v>136</v>
      </c>
      <c r="F266" s="115">
        <v>44043</v>
      </c>
      <c r="G266" s="122">
        <v>1000000</v>
      </c>
      <c r="H266" s="122"/>
      <c r="I266" s="116">
        <v>1000000</v>
      </c>
      <c r="J266" s="117">
        <v>1.6250000000000001E-2</v>
      </c>
      <c r="K266" s="123"/>
      <c r="L266" s="108">
        <f t="shared" si="13"/>
        <v>1.5878318381991441E-2</v>
      </c>
      <c r="M266" s="109">
        <f>L266*J266</f>
        <v>2.580226737073609E-4</v>
      </c>
    </row>
    <row r="267" spans="1:14" ht="12" thickBot="1" x14ac:dyDescent="0.25">
      <c r="A267" s="124" t="s">
        <v>303</v>
      </c>
      <c r="B267" s="125"/>
      <c r="C267" s="126"/>
      <c r="D267" s="127"/>
      <c r="E267" s="127"/>
      <c r="F267" s="128"/>
      <c r="G267" s="129"/>
      <c r="H267" s="129"/>
      <c r="I267" s="130">
        <f>-398208.4-59055.05+322092.08</f>
        <v>-135171.37</v>
      </c>
      <c r="J267" s="131"/>
      <c r="K267" s="123"/>
      <c r="L267" s="108">
        <f t="shared" si="13"/>
        <v>-2.1462940489899666E-3</v>
      </c>
      <c r="M267" s="109">
        <f>L267*J267</f>
        <v>0</v>
      </c>
    </row>
    <row r="268" spans="1:14" x14ac:dyDescent="0.2">
      <c r="A268" s="89"/>
      <c r="B268" s="71"/>
      <c r="C268" s="71"/>
      <c r="D268" s="132"/>
      <c r="E268" s="132"/>
      <c r="F268" s="133"/>
      <c r="G268" s="133">
        <f>SUM(G188:G267)</f>
        <v>22950000</v>
      </c>
      <c r="H268" s="133"/>
      <c r="I268" s="134"/>
      <c r="J268" s="122"/>
    </row>
    <row r="269" spans="1:14" ht="12" thickBot="1" x14ac:dyDescent="0.25">
      <c r="A269" s="14"/>
      <c r="D269" s="135"/>
      <c r="E269" s="135"/>
      <c r="F269" s="136"/>
      <c r="G269" s="31" t="s">
        <v>304</v>
      </c>
      <c r="H269" s="31"/>
      <c r="I269" s="137">
        <f>SUM(I175:I267)</f>
        <v>62978961.370000005</v>
      </c>
      <c r="J269" s="138"/>
      <c r="L269" s="139"/>
    </row>
    <row r="270" spans="1:14" ht="12" thickTop="1" x14ac:dyDescent="0.2">
      <c r="A270" s="14"/>
      <c r="D270" s="135"/>
      <c r="E270" s="135"/>
      <c r="F270" s="136"/>
      <c r="H270" s="31"/>
      <c r="I270" s="22"/>
      <c r="J270" s="140"/>
      <c r="N270" s="139"/>
    </row>
    <row r="271" spans="1:14" x14ac:dyDescent="0.2">
      <c r="A271" s="14"/>
      <c r="B271" s="31"/>
      <c r="C271" s="31"/>
      <c r="D271" s="135"/>
      <c r="E271" s="135"/>
      <c r="F271" s="140"/>
      <c r="G271" s="141" t="s">
        <v>305</v>
      </c>
      <c r="H271" s="141"/>
      <c r="I271" s="28"/>
      <c r="J271" s="142">
        <f>SUM(M175:M267)</f>
        <v>1.7903496657918922E-2</v>
      </c>
      <c r="K271" s="143"/>
    </row>
    <row r="272" spans="1:14" x14ac:dyDescent="0.2">
      <c r="A272" s="14"/>
      <c r="B272" s="31"/>
      <c r="C272" s="31"/>
      <c r="D272" s="135"/>
      <c r="E272" s="135"/>
      <c r="F272" s="140"/>
      <c r="G272" s="141"/>
      <c r="H272" s="141"/>
      <c r="I272" s="28"/>
      <c r="J272" s="142"/>
      <c r="K272" s="143"/>
    </row>
    <row r="273" spans="1:11" x14ac:dyDescent="0.2">
      <c r="A273" s="14"/>
      <c r="B273" s="31"/>
      <c r="C273" s="31"/>
      <c r="D273" s="135"/>
      <c r="E273" s="135"/>
      <c r="F273" s="140"/>
      <c r="G273" s="141"/>
      <c r="H273" s="141"/>
      <c r="I273" s="28"/>
      <c r="J273" s="142"/>
      <c r="K273" s="143"/>
    </row>
    <row r="274" spans="1:11" x14ac:dyDescent="0.2">
      <c r="A274" s="14"/>
      <c r="B274" s="31"/>
      <c r="C274" s="31"/>
      <c r="D274" s="135"/>
      <c r="E274" s="135"/>
      <c r="F274" s="140"/>
      <c r="G274" s="141"/>
      <c r="H274" s="141"/>
      <c r="I274" s="28"/>
      <c r="J274" s="142"/>
      <c r="K274" s="143"/>
    </row>
    <row r="275" spans="1:11" x14ac:dyDescent="0.2">
      <c r="A275" s="14"/>
      <c r="B275" s="31"/>
      <c r="C275" s="31"/>
      <c r="D275" s="135"/>
      <c r="E275" s="135"/>
      <c r="F275" s="140"/>
      <c r="G275" s="141"/>
      <c r="H275" s="141"/>
      <c r="I275" s="28"/>
      <c r="J275" s="142"/>
      <c r="K275" s="143"/>
    </row>
    <row r="276" spans="1:11" x14ac:dyDescent="0.2">
      <c r="A276" s="14"/>
      <c r="B276" s="31"/>
      <c r="C276" s="31"/>
      <c r="D276" s="135"/>
      <c r="E276" s="135"/>
      <c r="F276" s="140"/>
      <c r="G276" s="141"/>
      <c r="H276" s="141"/>
      <c r="I276" s="28"/>
      <c r="J276" s="142"/>
      <c r="K276" s="143"/>
    </row>
    <row r="277" spans="1:11" x14ac:dyDescent="0.2">
      <c r="A277" s="14"/>
      <c r="B277" s="31"/>
      <c r="C277" s="31"/>
      <c r="D277" s="135"/>
      <c r="E277" s="135"/>
      <c r="F277" s="140"/>
      <c r="G277" s="141"/>
      <c r="H277" s="141"/>
      <c r="I277" s="28"/>
      <c r="J277" s="142"/>
      <c r="K277" s="143"/>
    </row>
    <row r="278" spans="1:11" x14ac:dyDescent="0.2">
      <c r="A278" s="14"/>
      <c r="B278" s="31"/>
      <c r="C278" s="31"/>
      <c r="D278" s="135"/>
      <c r="E278" s="135"/>
      <c r="F278" s="140"/>
      <c r="G278" s="141"/>
      <c r="H278" s="141"/>
      <c r="I278" s="28"/>
      <c r="J278" s="142"/>
      <c r="K278" s="143"/>
    </row>
    <row r="279" spans="1:11" x14ac:dyDescent="0.2">
      <c r="A279" s="14"/>
      <c r="B279" s="31"/>
      <c r="C279" s="31"/>
      <c r="D279" s="135"/>
      <c r="E279" s="135"/>
      <c r="F279" s="140"/>
      <c r="G279" s="141"/>
      <c r="H279" s="141"/>
      <c r="I279" s="28"/>
      <c r="J279" s="142"/>
      <c r="K279" s="143"/>
    </row>
    <row r="280" spans="1:11" x14ac:dyDescent="0.2">
      <c r="A280" s="14"/>
      <c r="B280" s="31"/>
      <c r="C280" s="31"/>
      <c r="D280" s="135"/>
      <c r="E280" s="135"/>
      <c r="F280" s="140"/>
      <c r="G280" s="141"/>
      <c r="H280" s="141"/>
      <c r="I280" s="144"/>
      <c r="J280" s="143"/>
      <c r="K280" s="143"/>
    </row>
    <row r="281" spans="1:11" x14ac:dyDescent="0.2">
      <c r="A281" s="14"/>
      <c r="B281" s="31"/>
      <c r="C281" s="31"/>
      <c r="D281" s="135"/>
      <c r="E281" s="135"/>
      <c r="F281" s="140"/>
      <c r="G281" s="141"/>
      <c r="H281" s="136"/>
      <c r="I281" s="136"/>
      <c r="J281" s="136"/>
      <c r="K281" s="145"/>
    </row>
    <row r="282" spans="1:11" x14ac:dyDescent="0.2">
      <c r="B282" s="89"/>
      <c r="C282" s="89"/>
      <c r="D282" s="89"/>
      <c r="E282" s="89"/>
      <c r="F282" s="89"/>
      <c r="G282" s="89"/>
      <c r="H282" s="89"/>
      <c r="I282" s="89"/>
      <c r="J282" s="89"/>
      <c r="K282" s="89"/>
    </row>
    <row r="283" spans="1:11" x14ac:dyDescent="0.2">
      <c r="B283" s="89"/>
      <c r="C283" s="89"/>
      <c r="D283" s="89"/>
      <c r="E283" s="89"/>
      <c r="F283" s="89"/>
      <c r="G283" s="89"/>
      <c r="H283" s="89"/>
      <c r="I283" s="89"/>
      <c r="J283" s="89"/>
      <c r="K283" s="89"/>
    </row>
    <row r="284" spans="1:11" x14ac:dyDescent="0.2">
      <c r="B284" s="89"/>
      <c r="C284" s="89"/>
      <c r="D284" s="89"/>
      <c r="E284" s="89"/>
      <c r="F284" s="89"/>
      <c r="G284" s="89"/>
      <c r="H284" s="89"/>
      <c r="I284" s="89"/>
      <c r="J284" s="89"/>
      <c r="K284" s="89"/>
    </row>
    <row r="285" spans="1:11" x14ac:dyDescent="0.2">
      <c r="B285" s="89"/>
      <c r="C285" s="89"/>
      <c r="D285" s="89"/>
      <c r="E285" s="89"/>
      <c r="F285" s="89"/>
      <c r="G285" s="89"/>
      <c r="H285" s="89"/>
      <c r="I285" s="89"/>
      <c r="J285" s="89"/>
      <c r="K285" s="89"/>
    </row>
    <row r="286" spans="1:11" x14ac:dyDescent="0.2">
      <c r="B286" s="89"/>
      <c r="C286" s="89"/>
      <c r="D286" s="89"/>
      <c r="E286" s="89"/>
      <c r="F286" s="89"/>
      <c r="G286" s="89"/>
      <c r="H286" s="89"/>
      <c r="I286" s="89"/>
      <c r="J286" s="89"/>
      <c r="K286" s="89"/>
    </row>
    <row r="287" spans="1:11" x14ac:dyDescent="0.2">
      <c r="B287" s="89"/>
      <c r="C287" s="89"/>
      <c r="D287" s="89"/>
      <c r="E287" s="89"/>
      <c r="F287" s="89"/>
      <c r="G287" s="89"/>
      <c r="H287" s="89"/>
      <c r="I287" s="89"/>
      <c r="J287" s="89"/>
      <c r="K287" s="89"/>
    </row>
    <row r="288" spans="1:11" x14ac:dyDescent="0.2">
      <c r="B288" s="89"/>
      <c r="C288" s="89"/>
      <c r="D288" s="89"/>
      <c r="E288" s="89"/>
      <c r="F288" s="89"/>
      <c r="G288" s="89"/>
      <c r="H288" s="89"/>
      <c r="I288" s="89"/>
      <c r="J288" s="89"/>
      <c r="K288" s="89"/>
    </row>
    <row r="289" spans="2:11" x14ac:dyDescent="0.2">
      <c r="B289" s="89"/>
      <c r="C289" s="89"/>
      <c r="D289" s="89"/>
      <c r="E289" s="89"/>
      <c r="F289" s="89"/>
      <c r="G289" s="89"/>
      <c r="H289" s="89"/>
      <c r="I289" s="89"/>
      <c r="J289" s="89"/>
      <c r="K289" s="89"/>
    </row>
    <row r="290" spans="2:11" x14ac:dyDescent="0.2">
      <c r="B290" s="89"/>
      <c r="C290" s="89"/>
      <c r="D290" s="89"/>
      <c r="E290" s="89"/>
      <c r="F290" s="89"/>
      <c r="G290" s="89"/>
      <c r="H290" s="89"/>
      <c r="I290" s="89"/>
      <c r="J290" s="89"/>
      <c r="K290" s="89"/>
    </row>
    <row r="291" spans="2:11" x14ac:dyDescent="0.2">
      <c r="B291" s="89"/>
      <c r="C291" s="89"/>
      <c r="D291" s="89"/>
      <c r="E291" s="89"/>
      <c r="F291" s="89"/>
      <c r="G291" s="89"/>
      <c r="H291" s="89"/>
      <c r="I291" s="89"/>
      <c r="J291" s="89"/>
      <c r="K291" s="89"/>
    </row>
    <row r="292" spans="2:11" x14ac:dyDescent="0.2">
      <c r="B292" s="89"/>
      <c r="C292" s="89"/>
      <c r="D292" s="89"/>
      <c r="E292" s="89"/>
      <c r="F292" s="89"/>
      <c r="G292" s="89"/>
      <c r="H292" s="89"/>
      <c r="I292" s="89"/>
      <c r="J292" s="89"/>
      <c r="K292" s="89"/>
    </row>
    <row r="293" spans="2:11" x14ac:dyDescent="0.2">
      <c r="B293" s="89"/>
      <c r="C293" s="89"/>
      <c r="D293" s="89"/>
      <c r="E293" s="89"/>
      <c r="F293" s="89"/>
      <c r="G293" s="89"/>
      <c r="H293" s="89"/>
      <c r="I293" s="89"/>
      <c r="J293" s="89"/>
      <c r="K293" s="89"/>
    </row>
    <row r="294" spans="2:11" x14ac:dyDescent="0.2">
      <c r="B294" s="89"/>
      <c r="C294" s="89"/>
      <c r="D294" s="89"/>
      <c r="E294" s="89"/>
      <c r="F294" s="89"/>
      <c r="G294" s="89"/>
      <c r="H294" s="89"/>
      <c r="I294" s="89"/>
      <c r="J294" s="89"/>
      <c r="K294" s="89"/>
    </row>
    <row r="295" spans="2:11" x14ac:dyDescent="0.2">
      <c r="B295" s="89"/>
      <c r="C295" s="89"/>
      <c r="D295" s="89"/>
      <c r="E295" s="89"/>
      <c r="F295" s="89"/>
      <c r="G295" s="89"/>
      <c r="H295" s="89"/>
      <c r="I295" s="89"/>
      <c r="J295" s="89"/>
      <c r="K295" s="89"/>
    </row>
    <row r="296" spans="2:11" x14ac:dyDescent="0.2">
      <c r="B296" s="89"/>
      <c r="C296" s="89"/>
      <c r="D296" s="89"/>
      <c r="E296" s="89"/>
      <c r="F296" s="89"/>
      <c r="G296" s="89"/>
      <c r="H296" s="89"/>
      <c r="I296" s="89"/>
      <c r="J296" s="89"/>
      <c r="K296" s="89"/>
    </row>
    <row r="297" spans="2:11" x14ac:dyDescent="0.2">
      <c r="B297" s="89"/>
      <c r="C297" s="89"/>
      <c r="D297" s="89"/>
      <c r="E297" s="89"/>
      <c r="F297" s="89"/>
      <c r="G297" s="89"/>
      <c r="H297" s="89"/>
      <c r="I297" s="89"/>
      <c r="J297" s="89"/>
      <c r="K297" s="89"/>
    </row>
    <row r="298" spans="2:11" x14ac:dyDescent="0.2">
      <c r="B298" s="89"/>
      <c r="C298" s="89"/>
      <c r="D298" s="89"/>
      <c r="E298" s="89"/>
      <c r="F298" s="89"/>
      <c r="G298" s="89"/>
      <c r="H298" s="89"/>
      <c r="I298" s="89"/>
      <c r="J298" s="89"/>
      <c r="K298" s="89"/>
    </row>
    <row r="299" spans="2:11" x14ac:dyDescent="0.2">
      <c r="B299" s="89"/>
      <c r="C299" s="89"/>
      <c r="D299" s="89"/>
      <c r="E299" s="89"/>
      <c r="F299" s="89"/>
      <c r="G299" s="89"/>
      <c r="H299" s="89"/>
      <c r="I299" s="89"/>
      <c r="J299" s="89"/>
      <c r="K299" s="89"/>
    </row>
    <row r="300" spans="2:11" x14ac:dyDescent="0.2">
      <c r="B300" s="89"/>
      <c r="C300" s="89"/>
      <c r="D300" s="89"/>
      <c r="E300" s="89"/>
      <c r="F300" s="89"/>
      <c r="G300" s="89"/>
      <c r="H300" s="89"/>
      <c r="I300" s="89"/>
      <c r="J300" s="89"/>
      <c r="K300" s="89"/>
    </row>
    <row r="301" spans="2:11" x14ac:dyDescent="0.2">
      <c r="B301" s="89"/>
      <c r="C301" s="89"/>
      <c r="D301" s="89"/>
      <c r="E301" s="89"/>
      <c r="F301" s="89"/>
      <c r="G301" s="89"/>
      <c r="H301" s="89"/>
      <c r="I301" s="89"/>
      <c r="J301" s="89"/>
      <c r="K301" s="89"/>
    </row>
    <row r="302" spans="2:11" x14ac:dyDescent="0.2">
      <c r="B302" s="89"/>
      <c r="C302" s="89"/>
      <c r="D302" s="89"/>
      <c r="E302" s="89"/>
      <c r="F302" s="89"/>
      <c r="G302" s="89"/>
      <c r="H302" s="89"/>
      <c r="I302" s="89"/>
      <c r="J302" s="89"/>
      <c r="K302" s="89"/>
    </row>
    <row r="303" spans="2:11" x14ac:dyDescent="0.2">
      <c r="B303" s="89"/>
      <c r="C303" s="89"/>
      <c r="D303" s="89"/>
      <c r="E303" s="89"/>
      <c r="F303" s="89"/>
      <c r="G303" s="89"/>
      <c r="H303" s="89"/>
      <c r="I303" s="89"/>
      <c r="J303" s="89"/>
      <c r="K303" s="89"/>
    </row>
    <row r="304" spans="2:11" x14ac:dyDescent="0.2">
      <c r="B304" s="89"/>
      <c r="C304" s="89"/>
      <c r="D304" s="89"/>
      <c r="E304" s="89"/>
      <c r="F304" s="89"/>
      <c r="G304" s="89"/>
      <c r="H304" s="89"/>
      <c r="I304" s="89"/>
      <c r="J304" s="89"/>
      <c r="K304" s="89"/>
    </row>
    <row r="305" spans="1:11" x14ac:dyDescent="0.2">
      <c r="B305" s="89"/>
      <c r="C305" s="89"/>
      <c r="D305" s="89"/>
      <c r="E305" s="89"/>
      <c r="F305" s="89"/>
      <c r="G305" s="89"/>
      <c r="H305" s="89"/>
      <c r="I305" s="89"/>
      <c r="J305" s="89"/>
      <c r="K305" s="89"/>
    </row>
    <row r="306" spans="1:11" x14ac:dyDescent="0.2">
      <c r="B306" s="89"/>
      <c r="C306" s="89"/>
      <c r="D306" s="89"/>
      <c r="E306" s="89"/>
      <c r="F306" s="89"/>
      <c r="G306" s="89"/>
      <c r="H306" s="89"/>
      <c r="I306" s="89"/>
      <c r="J306" s="89"/>
      <c r="K306" s="89"/>
    </row>
    <row r="307" spans="1:11" x14ac:dyDescent="0.2">
      <c r="B307" s="89"/>
      <c r="C307" s="89"/>
      <c r="D307" s="89"/>
      <c r="E307" s="89"/>
      <c r="F307" s="89"/>
      <c r="G307" s="89"/>
      <c r="H307" s="89"/>
      <c r="I307" s="89"/>
      <c r="J307" s="89"/>
      <c r="K307" s="89"/>
    </row>
    <row r="308" spans="1:11" x14ac:dyDescent="0.2">
      <c r="B308" s="89"/>
      <c r="C308" s="89"/>
      <c r="D308" s="89"/>
      <c r="E308" s="89"/>
      <c r="F308" s="89"/>
      <c r="G308" s="89"/>
      <c r="H308" s="89"/>
      <c r="I308" s="89"/>
      <c r="J308" s="89"/>
      <c r="K308" s="89"/>
    </row>
    <row r="309" spans="1:11" x14ac:dyDescent="0.2">
      <c r="B309" s="89"/>
      <c r="C309" s="89"/>
      <c r="D309" s="89"/>
      <c r="E309" s="89"/>
      <c r="F309" s="89"/>
      <c r="G309" s="89"/>
      <c r="H309" s="89"/>
      <c r="I309" s="89"/>
      <c r="J309" s="89"/>
      <c r="K309" s="89"/>
    </row>
    <row r="310" spans="1:11" x14ac:dyDescent="0.2">
      <c r="B310" s="89"/>
      <c r="C310" s="89"/>
      <c r="D310" s="89"/>
      <c r="E310" s="89"/>
      <c r="F310" s="89"/>
      <c r="G310" s="89"/>
      <c r="H310" s="89"/>
      <c r="I310" s="89"/>
      <c r="J310" s="89"/>
      <c r="K310" s="89"/>
    </row>
    <row r="311" spans="1:11" x14ac:dyDescent="0.2">
      <c r="B311" s="89"/>
      <c r="C311" s="89"/>
      <c r="D311" s="89"/>
      <c r="E311" s="89"/>
      <c r="F311" s="89"/>
      <c r="G311" s="89"/>
      <c r="H311" s="89"/>
      <c r="I311" s="89"/>
      <c r="J311" s="89"/>
      <c r="K311" s="89"/>
    </row>
    <row r="312" spans="1:11" x14ac:dyDescent="0.2">
      <c r="B312" s="89"/>
      <c r="C312" s="89"/>
      <c r="D312" s="89"/>
      <c r="E312" s="89"/>
      <c r="F312" s="89"/>
      <c r="G312" s="89"/>
      <c r="H312" s="89"/>
      <c r="I312" s="89"/>
      <c r="J312" s="89"/>
      <c r="K312" s="89"/>
    </row>
    <row r="313" spans="1:11" x14ac:dyDescent="0.2">
      <c r="B313" s="89"/>
      <c r="C313" s="89"/>
      <c r="D313" s="89"/>
      <c r="E313" s="89"/>
      <c r="F313" s="89"/>
      <c r="G313" s="89"/>
      <c r="H313" s="89"/>
      <c r="I313" s="89"/>
      <c r="J313" s="89"/>
      <c r="K313" s="89"/>
    </row>
    <row r="314" spans="1:11" x14ac:dyDescent="0.2">
      <c r="B314" s="89"/>
      <c r="C314" s="89"/>
      <c r="D314" s="89"/>
      <c r="E314" s="89"/>
      <c r="F314" s="89"/>
      <c r="G314" s="89"/>
      <c r="H314" s="89"/>
      <c r="I314" s="89"/>
      <c r="J314" s="89"/>
      <c r="K314" s="89"/>
    </row>
    <row r="315" spans="1:11" x14ac:dyDescent="0.2">
      <c r="B315" s="89"/>
      <c r="C315" s="89"/>
      <c r="D315" s="89"/>
      <c r="E315" s="89"/>
      <c r="F315" s="89"/>
      <c r="G315" s="89"/>
      <c r="H315" s="89"/>
      <c r="I315" s="89"/>
      <c r="J315" s="89"/>
      <c r="K315" s="89"/>
    </row>
    <row r="316" spans="1:11" x14ac:dyDescent="0.2">
      <c r="B316" s="89"/>
      <c r="C316" s="89"/>
      <c r="D316" s="89"/>
      <c r="E316" s="89"/>
      <c r="F316" s="89"/>
      <c r="G316" s="89"/>
      <c r="H316" s="89"/>
      <c r="I316" s="89"/>
      <c r="J316" s="89"/>
      <c r="K316" s="89"/>
    </row>
    <row r="317" spans="1:11" x14ac:dyDescent="0.2">
      <c r="B317" s="89"/>
      <c r="C317" s="89"/>
      <c r="D317" s="89"/>
      <c r="E317" s="89"/>
      <c r="F317" s="89"/>
      <c r="G317" s="89"/>
      <c r="H317" s="89"/>
      <c r="I317" s="89"/>
      <c r="J317" s="89"/>
      <c r="K317" s="89"/>
    </row>
    <row r="318" spans="1:11" x14ac:dyDescent="0.2">
      <c r="B318" s="89"/>
      <c r="C318" s="89"/>
      <c r="D318" s="89"/>
      <c r="E318" s="89"/>
      <c r="F318" s="89"/>
      <c r="G318" s="89"/>
      <c r="H318" s="89"/>
      <c r="I318" s="89"/>
      <c r="J318" s="89"/>
      <c r="K318" s="89"/>
    </row>
    <row r="319" spans="1:11" x14ac:dyDescent="0.2">
      <c r="B319" s="89"/>
      <c r="C319" s="89"/>
      <c r="D319" s="89"/>
      <c r="E319" s="89"/>
      <c r="F319" s="89"/>
      <c r="G319" s="89"/>
      <c r="H319" s="89"/>
      <c r="I319" s="89"/>
      <c r="J319" s="89"/>
      <c r="K319" s="89"/>
    </row>
    <row r="320" spans="1:11" x14ac:dyDescent="0.2">
      <c r="A320" s="146"/>
      <c r="B320" s="89"/>
      <c r="C320" s="89"/>
      <c r="D320" s="43"/>
      <c r="E320" s="43"/>
      <c r="F320" s="140"/>
      <c r="G320" s="123"/>
      <c r="H320" s="43"/>
      <c r="I320" s="43"/>
      <c r="J320" s="43"/>
      <c r="K320" s="43"/>
    </row>
    <row r="321" spans="1:11" x14ac:dyDescent="0.2">
      <c r="A321" s="146" t="s">
        <v>306</v>
      </c>
      <c r="D321" s="89"/>
      <c r="E321" s="89"/>
      <c r="F321" s="140"/>
      <c r="G321" s="123"/>
      <c r="H321" s="43"/>
      <c r="I321" s="43"/>
      <c r="J321" s="43"/>
      <c r="K321" s="43"/>
    </row>
    <row r="322" spans="1:11" x14ac:dyDescent="0.2">
      <c r="A322" s="14" t="s">
        <v>307</v>
      </c>
      <c r="D322" s="89"/>
      <c r="E322" s="89"/>
      <c r="G322" s="147"/>
    </row>
    <row r="323" spans="1:11" x14ac:dyDescent="0.2">
      <c r="A323" s="141"/>
      <c r="D323" s="89"/>
      <c r="E323" s="89"/>
      <c r="G323" s="147"/>
    </row>
    <row r="324" spans="1:11" x14ac:dyDescent="0.2">
      <c r="A324" s="141"/>
      <c r="D324" s="89"/>
      <c r="E324" s="89"/>
      <c r="G324" s="147"/>
    </row>
    <row r="325" spans="1:11" x14ac:dyDescent="0.2">
      <c r="A325" s="141"/>
      <c r="D325" s="89"/>
      <c r="E325" s="89"/>
      <c r="G325" s="147"/>
    </row>
    <row r="326" spans="1:11" x14ac:dyDescent="0.2">
      <c r="A326" s="141"/>
      <c r="B326" s="3" t="s">
        <v>308</v>
      </c>
      <c r="D326" s="89"/>
      <c r="E326" s="89"/>
      <c r="G326" s="147"/>
    </row>
    <row r="327" spans="1:11" x14ac:dyDescent="0.2">
      <c r="A327" s="141"/>
      <c r="B327" s="3" t="s">
        <v>309</v>
      </c>
      <c r="F327" s="136"/>
    </row>
    <row r="328" spans="1:11" x14ac:dyDescent="0.2">
      <c r="A328" s="14"/>
      <c r="F328" s="136"/>
    </row>
    <row r="329" spans="1:11" x14ac:dyDescent="0.2">
      <c r="A329" s="14"/>
      <c r="B329" s="14" t="s">
        <v>310</v>
      </c>
      <c r="C329" s="14"/>
    </row>
    <row r="330" spans="1:11" x14ac:dyDescent="0.2">
      <c r="A330" s="14"/>
      <c r="B330" s="14" t="s">
        <v>311</v>
      </c>
      <c r="C330" s="14"/>
    </row>
    <row r="331" spans="1:11" x14ac:dyDescent="0.2">
      <c r="A331" s="14"/>
      <c r="B331" s="14" t="s">
        <v>312</v>
      </c>
      <c r="C331" s="14"/>
    </row>
    <row r="332" spans="1:11" x14ac:dyDescent="0.2">
      <c r="A332" s="14"/>
    </row>
    <row r="333" spans="1:11" x14ac:dyDescent="0.2">
      <c r="A333" s="14"/>
    </row>
    <row r="334" spans="1:11" x14ac:dyDescent="0.2">
      <c r="A334" s="14"/>
      <c r="F334" s="3" t="s">
        <v>313</v>
      </c>
    </row>
    <row r="335" spans="1:11" x14ac:dyDescent="0.2">
      <c r="A335" s="14"/>
      <c r="D335" s="89"/>
      <c r="E335" s="89"/>
    </row>
    <row r="336" spans="1:11" x14ac:dyDescent="0.2">
      <c r="A336" s="14"/>
      <c r="D336" s="89"/>
      <c r="E336" s="89"/>
    </row>
    <row r="337" spans="1:11" ht="12" thickBot="1" x14ac:dyDescent="0.25">
      <c r="A337" s="14"/>
      <c r="D337" s="89"/>
      <c r="E337" s="89"/>
      <c r="J337" s="89"/>
      <c r="K337" s="89"/>
    </row>
    <row r="338" spans="1:11" x14ac:dyDescent="0.2">
      <c r="B338" s="89"/>
      <c r="C338" s="89"/>
      <c r="D338" s="89"/>
      <c r="E338" s="89"/>
      <c r="F338" s="148" t="s">
        <v>314</v>
      </c>
      <c r="G338" s="148"/>
      <c r="H338" s="148"/>
      <c r="I338" s="148" t="s">
        <v>315</v>
      </c>
      <c r="J338" s="89"/>
      <c r="K338" s="89"/>
    </row>
    <row r="353" spans="1:18" s="4" customFormat="1" ht="33.75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149" t="s">
        <v>316</v>
      </c>
      <c r="M353" s="149" t="s">
        <v>317</v>
      </c>
      <c r="N353" s="150" t="s">
        <v>318</v>
      </c>
      <c r="O353" s="149" t="s">
        <v>319</v>
      </c>
      <c r="P353" s="149" t="s">
        <v>320</v>
      </c>
      <c r="R353" s="3"/>
    </row>
    <row r="354" spans="1:18" s="4" customFormat="1" ht="26.25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151" t="str">
        <f t="shared" ref="L354:M356" si="15">+M119</f>
        <v>Bank of the West</v>
      </c>
      <c r="M354" s="152">
        <f>+N119</f>
        <v>6952586.8000000026</v>
      </c>
      <c r="N354" s="153" t="str">
        <f t="shared" ref="N354:O356" si="16">+P119</f>
        <v>-</v>
      </c>
      <c r="O354" s="153" t="str">
        <f t="shared" si="16"/>
        <v>-</v>
      </c>
      <c r="P354" s="154" t="str">
        <f t="shared" ref="P354:P356" si="17">+Q119</f>
        <v>-</v>
      </c>
      <c r="R354" s="3"/>
    </row>
    <row r="355" spans="1:18" s="4" customFormat="1" ht="26.25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151">
        <f t="shared" si="15"/>
        <v>0</v>
      </c>
      <c r="M355" s="155">
        <f t="shared" si="15"/>
        <v>0</v>
      </c>
      <c r="N355" s="153">
        <f t="shared" si="16"/>
        <v>0</v>
      </c>
      <c r="O355" s="153">
        <f t="shared" si="16"/>
        <v>0</v>
      </c>
      <c r="P355" s="154">
        <f t="shared" si="17"/>
        <v>0</v>
      </c>
      <c r="R355" s="3"/>
    </row>
    <row r="356" spans="1:18" s="4" customFormat="1" ht="26.2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151" t="str">
        <f t="shared" si="15"/>
        <v>State of California - LAIF</v>
      </c>
      <c r="M356" s="155">
        <f t="shared" si="15"/>
        <v>29077336.339999996</v>
      </c>
      <c r="N356" s="156">
        <f t="shared" si="16"/>
        <v>0.5177445857894416</v>
      </c>
      <c r="O356" s="154">
        <f t="shared" ref="O356" si="18">+O121</f>
        <v>2.3550000000000001E-2</v>
      </c>
      <c r="P356" s="154">
        <f t="shared" si="17"/>
        <v>1.2200000000000001E-2</v>
      </c>
      <c r="R356" s="3"/>
    </row>
    <row r="357" spans="1:18" s="4" customFormat="1" ht="26.2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151" t="str">
        <f>+M123</f>
        <v>Vining Sparks/Bank of New York - CD</v>
      </c>
      <c r="M357" s="155">
        <f>+N123</f>
        <v>17950000</v>
      </c>
      <c r="N357" s="156">
        <f>+P123</f>
        <v>0.31961370898117414</v>
      </c>
      <c r="O357" s="154">
        <f>+O123</f>
        <v>1.716666666666666E-2</v>
      </c>
      <c r="P357" s="154">
        <f>+Q123</f>
        <v>5.4999999999999997E-3</v>
      </c>
      <c r="R357" s="3"/>
    </row>
    <row r="358" spans="1:18" s="4" customFormat="1" ht="26.2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151" t="str">
        <f>+M124</f>
        <v>Vining Sparks - Treasury</v>
      </c>
      <c r="M358" s="155">
        <f>+N124</f>
        <v>5000000</v>
      </c>
      <c r="N358" s="156">
        <f>+P124</f>
        <v>8.9028888295591677E-2</v>
      </c>
      <c r="O358" s="154">
        <f>+O124</f>
        <v>1.375E-2</v>
      </c>
      <c r="P358" s="154">
        <f>+Q124</f>
        <v>1.1999999999999999E-3</v>
      </c>
      <c r="R358" s="3"/>
    </row>
    <row r="359" spans="1:18" s="4" customFormat="1" ht="26.25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151" t="str">
        <f>+M122</f>
        <v>Malaga Bank - CD</v>
      </c>
      <c r="M359" s="155">
        <f>+N122</f>
        <v>4134209.6</v>
      </c>
      <c r="N359" s="156">
        <f>+P122</f>
        <v>7.3612816933792555E-2</v>
      </c>
      <c r="O359" s="154">
        <f>+O122</f>
        <v>1.6750000000000001E-2</v>
      </c>
      <c r="P359" s="154">
        <f>+Q122</f>
        <v>1.1999999999999999E-3</v>
      </c>
      <c r="R359" s="3"/>
    </row>
    <row r="360" spans="1:18" s="4" customFormat="1" ht="26.25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157" t="s">
        <v>321</v>
      </c>
      <c r="M360" s="158">
        <f>SUM(M354:M359)</f>
        <v>63114132.740000002</v>
      </c>
      <c r="N360" s="159">
        <f>SUM(N354:N359)</f>
        <v>0.99999999999999989</v>
      </c>
      <c r="O360" s="159"/>
      <c r="P360" s="159">
        <f>SUM(P354:P359)</f>
        <v>2.01E-2</v>
      </c>
      <c r="R360" s="3"/>
    </row>
    <row r="361" spans="1:18" ht="15.75" customHeight="1" x14ac:dyDescent="0.2">
      <c r="L361" s="160" t="s">
        <v>322</v>
      </c>
      <c r="M361" s="160"/>
      <c r="N361" s="160"/>
      <c r="O361" s="160"/>
      <c r="P361" s="160"/>
    </row>
    <row r="362" spans="1:18" ht="15.75" customHeight="1" x14ac:dyDescent="0.2">
      <c r="L362" s="161"/>
      <c r="M362" s="161"/>
      <c r="N362" s="161"/>
      <c r="O362" s="161"/>
      <c r="P362" s="161"/>
    </row>
  </sheetData>
  <mergeCells count="10">
    <mergeCell ref="A168:J168"/>
    <mergeCell ref="A169:J169"/>
    <mergeCell ref="A170:J170"/>
    <mergeCell ref="L361:P362"/>
    <mergeCell ref="A1:I1"/>
    <mergeCell ref="A2:I2"/>
    <mergeCell ref="A3:I3"/>
    <mergeCell ref="A92:I92"/>
    <mergeCell ref="A93:I93"/>
    <mergeCell ref="A94:I9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Rancho Palos Verdes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Sovanna Proch</dc:creator>
  <cp:lastModifiedBy>Sovanna Proch</cp:lastModifiedBy>
  <dcterms:created xsi:type="dcterms:W3CDTF">2019-03-08T00:34:04Z</dcterms:created>
  <dcterms:modified xsi:type="dcterms:W3CDTF">2019-03-08T00:34:36Z</dcterms:modified>
</cp:coreProperties>
</file>