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9-20 Treasurer Report\"/>
    </mc:Choice>
  </mc:AlternateContent>
  <bookViews>
    <workbookView xWindow="0" yWindow="0" windowWidth="28800" windowHeight="11145"/>
  </bookViews>
  <sheets>
    <sheet name="Aug 20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3" i="1" l="1"/>
  <c r="L353" i="1"/>
  <c r="O352" i="1"/>
  <c r="M352" i="1"/>
  <c r="L352" i="1"/>
  <c r="L351" i="1"/>
  <c r="L350" i="1"/>
  <c r="P349" i="1"/>
  <c r="O349" i="1"/>
  <c r="N349" i="1"/>
  <c r="L349" i="1"/>
  <c r="B267" i="1"/>
  <c r="B265" i="1"/>
  <c r="I257" i="1"/>
  <c r="G257" i="1"/>
  <c r="B266" i="1" s="1"/>
  <c r="I249" i="1"/>
  <c r="N117" i="1" s="1"/>
  <c r="G249" i="1"/>
  <c r="G259" i="1" s="1"/>
  <c r="G172" i="1"/>
  <c r="B263" i="1" s="1"/>
  <c r="D138" i="1"/>
  <c r="C138" i="1"/>
  <c r="B138" i="1"/>
  <c r="E137" i="1"/>
  <c r="F137" i="1" s="1"/>
  <c r="G137" i="1" s="1"/>
  <c r="E136" i="1"/>
  <c r="F136" i="1" s="1"/>
  <c r="F135" i="1"/>
  <c r="G135" i="1" s="1"/>
  <c r="E135" i="1"/>
  <c r="E134" i="1"/>
  <c r="F134" i="1" s="1"/>
  <c r="G134" i="1" s="1"/>
  <c r="E133" i="1"/>
  <c r="F133" i="1" s="1"/>
  <c r="E132" i="1"/>
  <c r="F132" i="1" s="1"/>
  <c r="E131" i="1"/>
  <c r="F131" i="1" s="1"/>
  <c r="E130" i="1"/>
  <c r="F130" i="1" s="1"/>
  <c r="F129" i="1"/>
  <c r="G129" i="1" s="1"/>
  <c r="E129" i="1"/>
  <c r="E128" i="1"/>
  <c r="F128" i="1" s="1"/>
  <c r="G128" i="1" s="1"/>
  <c r="E127" i="1"/>
  <c r="F127" i="1" s="1"/>
  <c r="G127" i="1" s="1"/>
  <c r="E126" i="1"/>
  <c r="F126" i="1" s="1"/>
  <c r="G126" i="1" s="1"/>
  <c r="E125" i="1"/>
  <c r="F125" i="1" s="1"/>
  <c r="E124" i="1"/>
  <c r="F124" i="1" s="1"/>
  <c r="G124" i="1" s="1"/>
  <c r="E123" i="1"/>
  <c r="F123" i="1" s="1"/>
  <c r="G123" i="1" s="1"/>
  <c r="F122" i="1"/>
  <c r="G122" i="1" s="1"/>
  <c r="E122" i="1"/>
  <c r="E121" i="1"/>
  <c r="F121" i="1" s="1"/>
  <c r="E120" i="1"/>
  <c r="F120" i="1" s="1"/>
  <c r="G120" i="1" s="1"/>
  <c r="E119" i="1"/>
  <c r="F119" i="1" s="1"/>
  <c r="G119" i="1" s="1"/>
  <c r="O118" i="1"/>
  <c r="N118" i="1"/>
  <c r="E118" i="1"/>
  <c r="F118" i="1" s="1"/>
  <c r="G118" i="1" s="1"/>
  <c r="O117" i="1"/>
  <c r="O351" i="1" s="1"/>
  <c r="E117" i="1"/>
  <c r="F117" i="1" s="1"/>
  <c r="G117" i="1" s="1"/>
  <c r="O116" i="1"/>
  <c r="F116" i="1"/>
  <c r="G116" i="1" s="1"/>
  <c r="E116" i="1"/>
  <c r="O115" i="1"/>
  <c r="E115" i="1"/>
  <c r="F115" i="1" s="1"/>
  <c r="G115" i="1" s="1"/>
  <c r="E114" i="1"/>
  <c r="F114" i="1" s="1"/>
  <c r="G114" i="1" s="1"/>
  <c r="F113" i="1"/>
  <c r="G113" i="1" s="1"/>
  <c r="E113" i="1"/>
  <c r="E112" i="1"/>
  <c r="F112" i="1" s="1"/>
  <c r="G112" i="1" s="1"/>
  <c r="F111" i="1"/>
  <c r="G111" i="1" s="1"/>
  <c r="E111" i="1"/>
  <c r="E110" i="1"/>
  <c r="F110" i="1" s="1"/>
  <c r="G110" i="1" s="1"/>
  <c r="E109" i="1"/>
  <c r="F109" i="1" s="1"/>
  <c r="G109" i="1" s="1"/>
  <c r="F108" i="1"/>
  <c r="E108" i="1"/>
  <c r="F107" i="1"/>
  <c r="E107" i="1"/>
  <c r="E106" i="1"/>
  <c r="F106" i="1" s="1"/>
  <c r="G106" i="1" s="1"/>
  <c r="F105" i="1"/>
  <c r="G105" i="1" s="1"/>
  <c r="E105" i="1"/>
  <c r="E104" i="1"/>
  <c r="F104" i="1" s="1"/>
  <c r="D102" i="1"/>
  <c r="D139" i="1" s="1"/>
  <c r="C102" i="1"/>
  <c r="C139" i="1" s="1"/>
  <c r="B102" i="1"/>
  <c r="B139" i="1" s="1"/>
  <c r="M101" i="1"/>
  <c r="F101" i="1"/>
  <c r="E101" i="1"/>
  <c r="M100" i="1"/>
  <c r="E100" i="1"/>
  <c r="F100" i="1" s="1"/>
  <c r="E99" i="1"/>
  <c r="M98" i="1" s="1"/>
  <c r="E98" i="1"/>
  <c r="F98" i="1" s="1"/>
  <c r="G98" i="1" s="1"/>
  <c r="M97" i="1"/>
  <c r="E97" i="1"/>
  <c r="E102" i="1" s="1"/>
  <c r="E95" i="1"/>
  <c r="M96" i="1" s="1"/>
  <c r="B34" i="1"/>
  <c r="I16" i="1"/>
  <c r="G16" i="1"/>
  <c r="F16" i="1"/>
  <c r="I174" i="1" s="1"/>
  <c r="E16" i="1"/>
  <c r="I170" i="1" s="1"/>
  <c r="D16" i="1"/>
  <c r="H15" i="1"/>
  <c r="H14" i="1"/>
  <c r="B13" i="1"/>
  <c r="H13" i="1" s="1"/>
  <c r="B12" i="1"/>
  <c r="H12" i="1" s="1"/>
  <c r="B11" i="1"/>
  <c r="H11" i="1" s="1"/>
  <c r="I10" i="1"/>
  <c r="H10" i="1"/>
  <c r="H9" i="1"/>
  <c r="H8" i="1"/>
  <c r="F138" i="1" l="1"/>
  <c r="G138" i="1" s="1"/>
  <c r="G104" i="1"/>
  <c r="M351" i="1"/>
  <c r="G170" i="1"/>
  <c r="B262" i="1" s="1"/>
  <c r="N115" i="1"/>
  <c r="N116" i="1"/>
  <c r="G174" i="1"/>
  <c r="B264" i="1" s="1"/>
  <c r="H16" i="1"/>
  <c r="F99" i="1"/>
  <c r="G99" i="1" s="1"/>
  <c r="M99" i="1"/>
  <c r="F97" i="1"/>
  <c r="B16" i="1"/>
  <c r="N113" i="1" s="1"/>
  <c r="E139" i="1"/>
  <c r="E141" i="1" s="1"/>
  <c r="M103" i="1" s="1"/>
  <c r="M104" i="1" s="1"/>
  <c r="O350" i="1"/>
  <c r="F95" i="1"/>
  <c r="E138" i="1"/>
  <c r="N102" i="1" l="1"/>
  <c r="N100" i="1"/>
  <c r="L100" i="1" s="1"/>
  <c r="N101" i="1"/>
  <c r="L101" i="1" s="1"/>
  <c r="N96" i="1"/>
  <c r="N97" i="1"/>
  <c r="L97" i="1" s="1"/>
  <c r="N98" i="1"/>
  <c r="L98" i="1" s="1"/>
  <c r="F139" i="1"/>
  <c r="G139" i="1" s="1"/>
  <c r="G95" i="1"/>
  <c r="M353" i="1"/>
  <c r="B268" i="1"/>
  <c r="N103" i="1"/>
  <c r="L103" i="1" s="1"/>
  <c r="M350" i="1"/>
  <c r="N119" i="1"/>
  <c r="M349" i="1"/>
  <c r="G97" i="1"/>
  <c r="F102" i="1"/>
  <c r="G102" i="1" s="1"/>
  <c r="N99" i="1"/>
  <c r="L99" i="1" s="1"/>
  <c r="M354" i="1" l="1"/>
  <c r="K349" i="1"/>
  <c r="N104" i="1"/>
  <c r="L96" i="1"/>
  <c r="P118" i="1"/>
  <c r="P117" i="1"/>
  <c r="P115" i="1"/>
  <c r="P116" i="1"/>
  <c r="K352" i="1" l="1"/>
  <c r="K351" i="1"/>
  <c r="K353" i="1"/>
  <c r="N351" i="1"/>
  <c r="Q117" i="1"/>
  <c r="P351" i="1" s="1"/>
  <c r="N352" i="1"/>
  <c r="Q118" i="1"/>
  <c r="P352" i="1" s="1"/>
  <c r="Q116" i="1"/>
  <c r="P353" i="1" s="1"/>
  <c r="N353" i="1"/>
  <c r="K350" i="1"/>
  <c r="N350" i="1"/>
  <c r="N354" i="1" s="1"/>
  <c r="P119" i="1"/>
  <c r="Q115" i="1"/>
  <c r="P350" i="1" l="1"/>
  <c r="P354" i="1" s="1"/>
  <c r="Q119" i="1"/>
  <c r="J261" i="1" s="1"/>
</calcChain>
</file>

<file path=xl/sharedStrings.xml><?xml version="1.0" encoding="utf-8"?>
<sst xmlns="http://schemas.openxmlformats.org/spreadsheetml/2006/main" count="443" uniqueCount="330">
  <si>
    <t>CITY OF RANCHO PALOS VERDES</t>
  </si>
  <si>
    <t>MONTHLY TREASURER'S REPORT</t>
  </si>
  <si>
    <t>AUGUST 2019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</si>
  <si>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</si>
  <si>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</si>
  <si>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</si>
  <si>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</si>
  <si>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</si>
  <si>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</si>
  <si>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</si>
  <si>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</si>
  <si>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</si>
  <si>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</si>
  <si>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</si>
  <si>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</si>
  <si>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</si>
  <si>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</si>
  <si>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</si>
  <si>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</si>
  <si>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</si>
  <si>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</si>
  <si>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</si>
  <si>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</si>
  <si>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</si>
  <si>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</si>
  <si>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</si>
  <si>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</si>
  <si>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</si>
  <si>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</si>
  <si>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Unemployment Insurance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</si>
  <si>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</si>
  <si>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</si>
  <si>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</si>
  <si>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Petty Cash Reimb</t>
  </si>
  <si>
    <t xml:space="preserve">      GASB 68 Report</t>
  </si>
  <si>
    <t xml:space="preserve">      Sales Taxes</t>
  </si>
  <si>
    <t xml:space="preserve">      Flexible Spending Accounts</t>
  </si>
  <si>
    <t xml:space="preserve">      HSA Payments</t>
  </si>
  <si>
    <t xml:space="preserve">      Postage </t>
  </si>
  <si>
    <t xml:space="preserve">      Bank and Merchant Fees</t>
  </si>
  <si>
    <t>(3) The net adjustment was due to void checks, returned item, and other adjustments.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</si>
  <si>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</si>
  <si>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</si>
  <si>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</si>
  <si>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</si>
  <si>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</si>
  <si>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</si>
  <si>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</si>
  <si>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</si>
  <si>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</si>
  <si>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</si>
  <si>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</si>
  <si>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</si>
  <si>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</si>
  <si>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</si>
  <si>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</si>
  <si>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</si>
  <si>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</si>
  <si>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</si>
  <si>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</si>
  <si>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</si>
  <si>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</si>
  <si>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</si>
  <si>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</si>
  <si>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</si>
  <si>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</si>
  <si>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</si>
  <si>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</si>
  <si>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</si>
  <si>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</si>
  <si>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</si>
  <si>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</si>
  <si>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</si>
  <si>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</si>
  <si>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</si>
  <si>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</si>
  <si>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</si>
  <si>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</si>
  <si>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</si>
  <si>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</si>
  <si>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</si>
  <si>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</si>
  <si>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</si>
  <si>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</si>
  <si>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</si>
  <si>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</si>
  <si>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</si>
  <si>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</si>
  <si>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</si>
  <si>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</si>
  <si>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</si>
  <si>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</si>
  <si>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</si>
  <si>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</si>
  <si>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</si>
  <si>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</si>
  <si>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</si>
  <si>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</si>
  <si>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</si>
  <si>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</si>
  <si>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</si>
  <si>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</si>
  <si>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</si>
  <si>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</si>
  <si>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STATE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</si>
  <si>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</si>
  <si>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</si>
  <si>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</si>
  <si>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</si>
  <si>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</si>
  <si>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</si>
  <si>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</si>
  <si>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WATER QUALITY FLOOD PROTECTION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</si>
  <si>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</si>
  <si>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</si>
  <si>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</si>
  <si>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</si>
  <si>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</si>
  <si>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</si>
  <si>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MONTHLY INVESTMENT REPORT</t>
  </si>
  <si>
    <t>Acquisition</t>
  </si>
  <si>
    <t>Maturity</t>
  </si>
  <si>
    <t>Vining Sparks</t>
  </si>
  <si>
    <t>Book</t>
  </si>
  <si>
    <t>CUSIP#</t>
  </si>
  <si>
    <t>Date</t>
  </si>
  <si>
    <t>Term</t>
  </si>
  <si>
    <t>Money Market</t>
  </si>
  <si>
    <t>Yield</t>
  </si>
  <si>
    <t>State of California</t>
  </si>
  <si>
    <t>N/A</t>
  </si>
  <si>
    <t>On Demand</t>
  </si>
  <si>
    <t xml:space="preserve">   Note (1)</t>
  </si>
  <si>
    <t>CD - Non-Negotiable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</si>
  <si>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</si>
  <si>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</si>
  <si>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</si>
  <si>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</si>
  <si>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</si>
  <si>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</si>
  <si>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</si>
  <si>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</si>
  <si>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Ally Bank</t>
  </si>
  <si>
    <t>02007GKW2</t>
  </si>
  <si>
    <t>36 Mos</t>
  </si>
  <si>
    <t>American Express Bank FSB</t>
  </si>
  <si>
    <t>02587CHR4</t>
  </si>
  <si>
    <t>48 Mos</t>
  </si>
  <si>
    <t>American Express Centurion</t>
  </si>
  <si>
    <t>02587DN38</t>
  </si>
  <si>
    <t>BMW Bank North America</t>
  </si>
  <si>
    <t>05580ASE5</t>
  </si>
  <si>
    <t>18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</si>
  <si>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</si>
  <si>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</si>
  <si>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</si>
  <si>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</si>
  <si>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</si>
  <si>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</si>
  <si>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 Harbor Bank &amp; Trust</t>
  </si>
  <si>
    <t>066851WV4</t>
  </si>
  <si>
    <t>Barclays Bank Delaware</t>
  </si>
  <si>
    <t>06740KKD8</t>
  </si>
  <si>
    <t>Beneficial Bank</t>
  </si>
  <si>
    <t>08173QBT2</t>
  </si>
  <si>
    <t>Business Bk of St. Louis</t>
  </si>
  <si>
    <t>12325EHV7</t>
  </si>
  <si>
    <t>CIT Bank</t>
  </si>
  <si>
    <t>12556LBB1</t>
  </si>
  <si>
    <t>6 Mos</t>
  </si>
  <si>
    <t>Capital Bank Little Rock</t>
  </si>
  <si>
    <t>139797FR0</t>
  </si>
  <si>
    <t>Capital One NA</t>
  </si>
  <si>
    <t>14042RDA6</t>
  </si>
  <si>
    <t>Capital One Bank USA</t>
  </si>
  <si>
    <t>14042TBD8</t>
  </si>
  <si>
    <t>Community West Bank</t>
  </si>
  <si>
    <t>20415QGX1</t>
  </si>
  <si>
    <t>Continental Bank UT</t>
  </si>
  <si>
    <t>211163GY0</t>
  </si>
  <si>
    <t>Crossfirst Bank</t>
  </si>
  <si>
    <t>22766ABB0</t>
  </si>
  <si>
    <t>East Boston Savings Bank</t>
  </si>
  <si>
    <t>27113PBM2</t>
  </si>
  <si>
    <t>Enerbank USA</t>
  </si>
  <si>
    <t>29266N6P7</t>
  </si>
  <si>
    <t>Exchange Bank</t>
  </si>
  <si>
    <t>301074DF4</t>
  </si>
  <si>
    <t>Farmers&amp;Merchants BK NEB</t>
  </si>
  <si>
    <t>30781TBD9</t>
  </si>
  <si>
    <t>First Bank of Highland</t>
  </si>
  <si>
    <t>319141GE1</t>
  </si>
  <si>
    <t>First Commercial Bank MS</t>
  </si>
  <si>
    <t>31984GFA2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</si>
  <si>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</si>
  <si>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</si>
  <si>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</si>
  <si>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</si>
  <si>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</si>
  <si>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</si>
  <si>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</si>
  <si>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</si>
  <si>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</si>
  <si>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</si>
  <si>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</si>
  <si>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</si>
  <si>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Flagstar Bank</t>
  </si>
  <si>
    <t>33847E2J5</t>
  </si>
  <si>
    <t>Gold Cast Bank/Chicago</t>
  </si>
  <si>
    <t>38058KDM5</t>
  </si>
  <si>
    <t>45 Mos</t>
  </si>
  <si>
    <t>Goldman Sachs Bank USA</t>
  </si>
  <si>
    <t>38149MAU7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</si>
  <si>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</si>
  <si>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</si>
  <si>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</si>
  <si>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</si>
  <si>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</si>
  <si>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</si>
  <si>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</si>
  <si>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</si>
  <si>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</si>
  <si>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</si>
  <si>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</si>
  <si>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</si>
  <si>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</si>
  <si>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</si>
  <si>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</si>
  <si>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</si>
  <si>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</si>
  <si>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</si>
  <si>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</si>
  <si>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Landmark Community Bank</t>
  </si>
  <si>
    <t>51507LBV5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</si>
  <si>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</si>
  <si>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</si>
  <si>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</si>
  <si>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</si>
  <si>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</si>
  <si>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</si>
  <si>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</si>
  <si>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</si>
  <si>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</si>
  <si>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</si>
  <si>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</si>
  <si>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</si>
  <si>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</si>
  <si>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</si>
  <si>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</si>
  <si>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</si>
  <si>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</si>
  <si>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</si>
  <si>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</si>
  <si>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</si>
  <si>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</si>
  <si>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</si>
  <si>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</si>
  <si>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</si>
  <si>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</si>
  <si>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</si>
  <si>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</si>
  <si>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</si>
  <si>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</si>
  <si>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</si>
  <si>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</si>
  <si>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</si>
  <si>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</si>
  <si>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</si>
  <si>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</si>
  <si>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</si>
  <si>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</si>
  <si>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</si>
  <si>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</si>
  <si>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</si>
  <si>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</si>
  <si>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</si>
  <si>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</si>
  <si>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</si>
  <si>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</si>
  <si>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</si>
  <si>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</si>
  <si>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United Community Bk Ill</t>
  </si>
  <si>
    <t>90983WBN0</t>
  </si>
  <si>
    <t>Washington Trust Weterly</t>
  </si>
  <si>
    <t>940637HW4</t>
  </si>
  <si>
    <t>Wellesley Bank</t>
  </si>
  <si>
    <t>94948LCR0</t>
  </si>
  <si>
    <t>Wells Fargo Bank</t>
  </si>
  <si>
    <t>949763D45</t>
  </si>
  <si>
    <t>Whitney Bank/MS</t>
  </si>
  <si>
    <t>966594AW3</t>
  </si>
  <si>
    <t>Worlds Foremost Bank</t>
  </si>
  <si>
    <t>981571CV2</t>
  </si>
  <si>
    <t>Yadkin  Bank</t>
  </si>
  <si>
    <t>984308EG7</t>
  </si>
  <si>
    <t>Total</t>
  </si>
  <si>
    <t>Treasury-Bank of New York(Vining Sparks)</t>
  </si>
  <si>
    <t>United States Treas</t>
  </si>
  <si>
    <t>9128282J8</t>
  </si>
  <si>
    <t>12 Mos</t>
  </si>
  <si>
    <t>9128282T6</t>
  </si>
  <si>
    <t>912828D80</t>
  </si>
  <si>
    <t>912828S76</t>
  </si>
  <si>
    <t>912828XH8</t>
  </si>
  <si>
    <t>912828XM7</t>
  </si>
  <si>
    <t>Total Investment with Vining Sparks</t>
  </si>
  <si>
    <t>Summary:</t>
  </si>
  <si>
    <t>Weighted Return</t>
  </si>
  <si>
    <t>Certificate of Deposit - Malaga Bank</t>
  </si>
  <si>
    <t>Certificate of Deposit - Vining Sparks</t>
  </si>
  <si>
    <t>Treasury Bills - Vining Sparks</t>
  </si>
  <si>
    <t>Money Market -Vining Sparks</t>
  </si>
  <si>
    <t xml:space="preserve">Total Investment </t>
  </si>
  <si>
    <t xml:space="preserve">              </t>
  </si>
  <si>
    <t>NOTE:</t>
  </si>
  <si>
    <t xml:space="preserve">  (1)  LAIF market values will be reported to vary from book value if the City calculated share of total LAIF assets is less than the City book value.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</si>
  <si>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</si>
  <si>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</si>
  <si>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</si>
  <si>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</si>
  <si>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</si>
  <si>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</si>
  <si>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</si>
  <si>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</si>
  <si>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</si>
  <si>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</si>
  <si>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</si>
  <si>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</si>
  <si>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</si>
  <si>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>*Effective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</si>
</sst>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43" fontId="7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7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164" fontId="5" fillId="0" borderId="0" xfId="0" applyNumberFormat="1" applyFont="1" applyAlignment="1">
      <alignment horizontal="centerContinuous"/>
    </xf>
    <xf numFmtId="43" fontId="7" fillId="0" borderId="0" xfId="0" applyNumberFormat="1" applyFont="1"/>
    <xf numFmtId="0" fontId="7" fillId="0" borderId="0" xfId="0" applyFont="1"/>
    <xf numFmtId="43" fontId="7" fillId="0" borderId="0" xfId="1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9" fontId="3" fillId="0" borderId="0" xfId="2" applyNumberFormat="1" applyFont="1"/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43" fontId="7" fillId="0" borderId="0" xfId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2" applyNumberFormat="1" applyFont="1" applyAlignment="1">
      <alignment horizontal="center"/>
    </xf>
    <xf numFmtId="10" fontId="3" fillId="0" borderId="0" xfId="0" applyNumberFormat="1" applyFont="1"/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2" borderId="8" xfId="0" applyNumberFormat="1" applyFont="1" applyFill="1" applyBorder="1"/>
    <xf numFmtId="43" fontId="3" fillId="0" borderId="0" xfId="2" applyNumberFormat="1" applyFont="1" applyBorder="1"/>
    <xf numFmtId="39" fontId="7" fillId="2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43" fontId="7" fillId="0" borderId="0" xfId="1" quotePrefix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7" fillId="0" borderId="0" xfId="2" applyNumberFormat="1" applyFont="1" applyFill="1" applyBorder="1"/>
    <xf numFmtId="43" fontId="3" fillId="0" borderId="0" xfId="2" applyNumberFormat="1" applyFont="1" applyFill="1" applyBorder="1"/>
    <xf numFmtId="39" fontId="7" fillId="0" borderId="0" xfId="0" applyNumberFormat="1" applyFont="1" applyFill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2" fillId="0" borderId="0" xfId="1" applyFont="1"/>
    <xf numFmtId="0" fontId="5" fillId="0" borderId="0" xfId="0" applyFont="1"/>
    <xf numFmtId="43" fontId="6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43" fontId="3" fillId="0" borderId="0" xfId="1" applyFont="1" applyFill="1" applyAlignment="1">
      <alignment horizontal="center" wrapText="1"/>
    </xf>
    <xf numFmtId="42" fontId="7" fillId="0" borderId="0" xfId="0" applyNumberFormat="1" applyFont="1" applyFill="1" applyAlignment="1">
      <alignment horizontal="right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43" fontId="3" fillId="0" borderId="0" xfId="1" applyFont="1" applyFill="1" applyAlignment="1">
      <alignment horizontal="right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top"/>
    </xf>
    <xf numFmtId="42" fontId="3" fillId="0" borderId="3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2" fontId="7" fillId="0" borderId="0" xfId="0" applyNumberFormat="1" applyFont="1" applyFill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2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14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right"/>
    </xf>
    <xf numFmtId="42" fontId="3" fillId="0" borderId="0" xfId="0" applyNumberFormat="1" applyFont="1" applyBorder="1" applyAlignment="1">
      <alignment horizontal="center"/>
    </xf>
    <xf numFmtId="44" fontId="3" fillId="0" borderId="0" xfId="3" applyFont="1" applyBorder="1" applyAlignment="1">
      <alignment horizontal="center"/>
    </xf>
    <xf numFmtId="42" fontId="7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3" fillId="0" borderId="0" xfId="0" applyFont="1" applyFill="1" applyAlignment="1">
      <alignment horizontal="righ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43" fontId="3" fillId="0" borderId="7" xfId="1" applyFont="1" applyBorder="1"/>
    <xf numFmtId="4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43" fontId="3" fillId="0" borderId="10" xfId="1" applyFont="1" applyBorder="1"/>
    <xf numFmtId="0" fontId="7" fillId="0" borderId="10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42" fontId="10" fillId="4" borderId="5" xfId="0" applyNumberFormat="1" applyFont="1" applyFill="1" applyBorder="1" applyAlignment="1">
      <alignment vertical="center"/>
    </xf>
    <xf numFmtId="9" fontId="10" fillId="4" borderId="5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37" fontId="10" fillId="4" borderId="5" xfId="0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42" fontId="9" fillId="5" borderId="5" xfId="0" applyNumberFormat="1" applyFont="1" applyFill="1" applyBorder="1" applyAlignment="1">
      <alignment vertical="center"/>
    </xf>
    <xf numFmtId="10" fontId="9" fillId="5" borderId="5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AUGUST 2019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4254636129140187E-2"/>
                  <c:y val="8.10511756569847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489063867016621E-2"/>
                  <c:y val="8.8980298624497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6392624694522999E-3"/>
                  <c:y val="2.40533211356877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'[1]08-19'!$L$96:$L$103</c:f>
              <c:strCache>
                <c:ptCount val="8"/>
                <c:pt idx="0">
                  <c:v>GENERAL FUND 29%</c:v>
                </c:pt>
                <c:pt idx="1">
                  <c:v>CIP 43%</c:v>
                </c:pt>
                <c:pt idx="2">
                  <c:v>EQUIPMENT REPLACEMENT 4%</c:v>
                </c:pt>
                <c:pt idx="3">
                  <c:v>1911 ACT 2%</c:v>
                </c:pt>
                <c:pt idx="4">
                  <c:v>HABITAT RESTORATION 2%</c:v>
                </c:pt>
                <c:pt idx="5">
                  <c:v>QUIMBY 3%</c:v>
                </c:pt>
                <c:pt idx="7">
                  <c:v>OTHER RESTRICTED FUNDS 17%</c:v>
                </c:pt>
              </c:strCache>
            </c:strRef>
          </c:cat>
          <c:val>
            <c:numRef>
              <c:f>'[1]08-19'!$M$96:$M$103</c:f>
              <c:numCache>
                <c:formatCode>General</c:formatCode>
                <c:ptCount val="8"/>
                <c:pt idx="0">
                  <c:v>18003541.650000002</c:v>
                </c:pt>
                <c:pt idx="1">
                  <c:v>26787347.27</c:v>
                </c:pt>
                <c:pt idx="2">
                  <c:v>2662432.2599999993</c:v>
                </c:pt>
                <c:pt idx="3">
                  <c:v>1436093.83</c:v>
                </c:pt>
                <c:pt idx="4">
                  <c:v>904121.73</c:v>
                </c:pt>
                <c:pt idx="5">
                  <c:v>1563887.4399999997</c:v>
                </c:pt>
                <c:pt idx="7">
                  <c:v>10297188.979999991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AUGUST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'[1]08-19'!$M$113:$M$118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'[1]08-19'!$N$113:$N$118</c:f>
              <c:numCache>
                <c:formatCode>General</c:formatCode>
                <c:ptCount val="6"/>
                <c:pt idx="0">
                  <c:v>5520693.1500000032</c:v>
                </c:pt>
                <c:pt idx="2">
                  <c:v>28950733.609999996</c:v>
                </c:pt>
                <c:pt idx="3">
                  <c:v>4165129.9199999995</c:v>
                </c:pt>
                <c:pt idx="4">
                  <c:v>18200000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AUGUST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'[1]08-19'!$M$113:$M$118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'[1]08-19'!$N$113:$N$118</c:f>
              <c:numCache>
                <c:formatCode>General</c:formatCode>
                <c:ptCount val="6"/>
                <c:pt idx="0">
                  <c:v>5520693.1500000032</c:v>
                </c:pt>
                <c:pt idx="2">
                  <c:v>28950733.609999996</c:v>
                </c:pt>
                <c:pt idx="3">
                  <c:v>4165129.9199999995</c:v>
                </c:pt>
                <c:pt idx="4">
                  <c:v>18200000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 baseline="0"/>
              <a:t>AUGUST 2019</a:t>
            </a:r>
            <a:endParaRPr lang="en-US" b="1"/>
          </a:p>
        </c:rich>
      </c:tx>
      <c:layout>
        <c:manualLayout>
          <c:xMode val="edge"/>
          <c:yMode val="edge"/>
          <c:x val="0.26027276779081859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'[1]08-19'!$M$113:$M$118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'[1]08-19'!$N$113:$N$118</c:f>
              <c:numCache>
                <c:formatCode>General</c:formatCode>
                <c:ptCount val="6"/>
                <c:pt idx="0">
                  <c:v>5520693.1500000032</c:v>
                </c:pt>
                <c:pt idx="2">
                  <c:v>28950733.609999996</c:v>
                </c:pt>
                <c:pt idx="3">
                  <c:v>4165129.9199999995</c:v>
                </c:pt>
                <c:pt idx="4">
                  <c:v>18200000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43</xdr:row>
      <xdr:rowOff>5715</xdr:rowOff>
    </xdr:from>
    <xdr:to>
      <xdr:col>9</xdr:col>
      <xdr:colOff>38100</xdr:colOff>
      <xdr:row>75</xdr:row>
      <xdr:rowOff>24765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314325</xdr:colOff>
      <xdr:row>121</xdr:row>
      <xdr:rowOff>47624</xdr:rowOff>
    </xdr:from>
    <xdr:to>
      <xdr:col>16</xdr:col>
      <xdr:colOff>76200</xdr:colOff>
      <xdr:row>154</xdr:row>
      <xdr:rowOff>57149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274</xdr:row>
      <xdr:rowOff>9525</xdr:rowOff>
    </xdr:from>
    <xdr:to>
      <xdr:col>8</xdr:col>
      <xdr:colOff>590550</xdr:colOff>
      <xdr:row>310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371474</xdr:colOff>
      <xdr:row>313</xdr:row>
      <xdr:rowOff>133350</xdr:rowOff>
    </xdr:from>
    <xdr:to>
      <xdr:col>15</xdr:col>
      <xdr:colOff>533399</xdr:colOff>
      <xdr:row>342</xdr:row>
      <xdr:rowOff>47625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9-2020\FY2019-2020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9"/>
      <sheetName val="06-19 (revised)"/>
      <sheetName val="06-19 Trang"/>
      <sheetName val="07-19"/>
      <sheetName val="08-19"/>
      <sheetName val="09-19"/>
      <sheetName val="10-19"/>
    </sheetNames>
    <sheetDataSet>
      <sheetData sheetId="0"/>
      <sheetData sheetId="1"/>
      <sheetData sheetId="2"/>
      <sheetData sheetId="3"/>
      <sheetData sheetId="4">
        <row r="96">
          <cell r="L96" t="str">
            <v>GENERAL FUND 29%</v>
          </cell>
          <cell r="M96">
            <v>18003541.650000002</v>
          </cell>
        </row>
        <row r="97">
          <cell r="L97" t="str">
            <v>CIP 43%</v>
          </cell>
          <cell r="M97">
            <v>26787347.27</v>
          </cell>
        </row>
        <row r="98">
          <cell r="L98" t="str">
            <v>EQUIPMENT REPLACEMENT 4%</v>
          </cell>
          <cell r="M98">
            <v>2662432.2599999993</v>
          </cell>
        </row>
        <row r="99">
          <cell r="L99" t="str">
            <v>1911 ACT 2%</v>
          </cell>
          <cell r="M99">
            <v>1436093.83</v>
          </cell>
        </row>
        <row r="100">
          <cell r="L100" t="str">
            <v>HABITAT RESTORATION 2%</v>
          </cell>
          <cell r="M100">
            <v>904121.73</v>
          </cell>
        </row>
        <row r="101">
          <cell r="L101" t="str">
            <v>QUIMBY 3%</v>
          </cell>
          <cell r="M101">
            <v>1563887.4399999997</v>
          </cell>
        </row>
        <row r="102">
          <cell r="L102"/>
          <cell r="M102"/>
        </row>
        <row r="103">
          <cell r="L103" t="str">
            <v>OTHER RESTRICTED FUNDS 17%</v>
          </cell>
          <cell r="M103">
            <v>10297188.979999991</v>
          </cell>
        </row>
        <row r="113">
          <cell r="M113" t="str">
            <v>Bank of the West</v>
          </cell>
          <cell r="N113">
            <v>5520693.1500000032</v>
          </cell>
        </row>
        <row r="114">
          <cell r="M114"/>
          <cell r="N114"/>
        </row>
        <row r="115">
          <cell r="M115" t="str">
            <v>State of California - LAIF</v>
          </cell>
          <cell r="N115">
            <v>28950733.609999996</v>
          </cell>
        </row>
        <row r="116">
          <cell r="M116" t="str">
            <v>Malaga Bank - CD</v>
          </cell>
          <cell r="N116">
            <v>4165129.9199999995</v>
          </cell>
        </row>
        <row r="117">
          <cell r="M117" t="str">
            <v>Vining Sparks - CD</v>
          </cell>
          <cell r="N117">
            <v>18200000</v>
          </cell>
        </row>
        <row r="118">
          <cell r="M118" t="str">
            <v>Vining Sparks - Treasury</v>
          </cell>
          <cell r="N118">
            <v>5000000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7"/>
  <sheetViews>
    <sheetView tabSelected="1" workbookViewId="0">
      <selection sqref="A1:XFD1048576"/>
    </sheetView>
  </sheetViews>
  <sheetFormatPr defaultColWidth="9.140625" defaultRowHeight="12" x14ac:dyDescent="0.2"/>
  <cols>
    <col min="1" max="1" width="30.7109375" style="2" customWidth="1"/>
    <col min="2" max="2" width="14.28515625" style="2" customWidth="1"/>
    <col min="3" max="3" width="13.5703125" style="2" customWidth="1"/>
    <col min="4" max="6" width="12.85546875" style="2" bestFit="1" customWidth="1"/>
    <col min="7" max="7" width="11.7109375" style="2" customWidth="1"/>
    <col min="8" max="8" width="12.85546875" style="33" bestFit="1" customWidth="1"/>
    <col min="9" max="9" width="10.7109375" style="41" bestFit="1" customWidth="1"/>
    <col min="10" max="10" width="5.42578125" style="2" bestFit="1" customWidth="1"/>
    <col min="11" max="11" width="12.85546875" style="2" customWidth="1"/>
    <col min="12" max="12" width="36.5703125" style="2" customWidth="1"/>
    <col min="13" max="16" width="18.28515625" style="2" customWidth="1"/>
    <col min="17" max="17" width="12.85546875" style="3" bestFit="1" customWidth="1"/>
    <col min="18" max="16384" width="9.140625" style="2"/>
  </cols>
  <sheetData>
    <row r="1" spans="1:18" ht="11.25" x14ac:dyDescent="0.2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"/>
      <c r="K1" s="1"/>
    </row>
    <row r="2" spans="1:18" ht="11.25" x14ac:dyDescent="0.2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"/>
      <c r="K2" s="1"/>
    </row>
    <row r="3" spans="1:18" ht="12" customHeight="1" x14ac:dyDescent="0.2">
      <c r="A3" s="182" t="s">
        <v>2</v>
      </c>
      <c r="B3" s="182"/>
      <c r="C3" s="182"/>
      <c r="D3" s="182"/>
      <c r="E3" s="182"/>
      <c r="F3" s="182"/>
      <c r="G3" s="182"/>
      <c r="H3" s="182"/>
      <c r="I3" s="182"/>
      <c r="J3" s="4"/>
      <c r="K3" s="4"/>
    </row>
    <row r="4" spans="1:18" x14ac:dyDescent="0.2">
      <c r="A4" s="5"/>
      <c r="B4" s="6"/>
      <c r="C4" s="6"/>
      <c r="D4" s="6"/>
      <c r="E4" s="6"/>
      <c r="F4" s="7"/>
      <c r="G4" s="6"/>
      <c r="H4" s="8"/>
      <c r="I4" s="7"/>
      <c r="J4" s="6"/>
      <c r="K4" s="6"/>
    </row>
    <row r="5" spans="1:18" x14ac:dyDescent="0.2">
      <c r="A5" s="9"/>
      <c r="B5" s="10" t="s">
        <v>3</v>
      </c>
      <c r="C5" s="10" t="s">
        <v>4</v>
      </c>
      <c r="D5" s="9"/>
      <c r="E5" s="9"/>
      <c r="F5" s="10" t="s">
        <v>5</v>
      </c>
      <c r="G5" s="11"/>
      <c r="H5" s="12"/>
      <c r="I5" s="13" t="s">
        <v>6</v>
      </c>
      <c r="J5" s="11"/>
      <c r="K5" s="10"/>
    </row>
    <row r="6" spans="1:18" x14ac:dyDescent="0.2">
      <c r="A6" s="9"/>
      <c r="B6" s="10" t="s">
        <v>7</v>
      </c>
      <c r="C6" s="10" t="s">
        <v>3</v>
      </c>
      <c r="D6" s="9"/>
      <c r="E6" s="9"/>
      <c r="F6" s="10" t="s">
        <v>8</v>
      </c>
      <c r="G6" s="11" t="s">
        <v>9</v>
      </c>
      <c r="H6" s="12"/>
      <c r="I6" s="13"/>
      <c r="J6" s="11"/>
      <c r="K6" s="10"/>
    </row>
    <row r="7" spans="1:18" ht="12.75" thickBot="1" x14ac:dyDescent="0.25">
      <c r="A7" s="14"/>
      <c r="B7" s="14" t="s">
        <v>10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13</v>
      </c>
      <c r="H7" s="15" t="s">
        <v>14</v>
      </c>
      <c r="I7" s="16" t="s">
        <v>15</v>
      </c>
      <c r="J7" s="11"/>
      <c r="K7" s="11"/>
    </row>
    <row r="8" spans="1:18" x14ac:dyDescent="0.2">
      <c r="A8" s="17" t="s">
        <v>16</v>
      </c>
      <c r="B8" s="18">
        <v>5758544.0000000019</v>
      </c>
      <c r="C8" s="18"/>
      <c r="D8" s="18">
        <v>5000</v>
      </c>
      <c r="E8" s="18">
        <v>28950733.609999996</v>
      </c>
      <c r="F8" s="18">
        <v>4165129.9199999995</v>
      </c>
      <c r="G8" s="18">
        <v>23018056.479999997</v>
      </c>
      <c r="H8" s="18">
        <f>SUM(B8:G8)</f>
        <v>61897464.009999998</v>
      </c>
      <c r="I8" s="19"/>
      <c r="J8" s="20"/>
      <c r="K8" s="18"/>
    </row>
    <row r="9" spans="1:18" x14ac:dyDescent="0.2">
      <c r="A9" s="17" t="s">
        <v>17</v>
      </c>
      <c r="B9" s="21">
        <v>2687057.95</v>
      </c>
      <c r="C9" s="21"/>
      <c r="D9" s="21"/>
      <c r="E9" s="21"/>
      <c r="F9" s="21"/>
      <c r="G9" s="21"/>
      <c r="H9" s="18">
        <f t="shared" ref="H9:H15" si="0">SUM(B9:G9)</f>
        <v>2687057.95</v>
      </c>
      <c r="I9" s="19"/>
      <c r="J9" s="20"/>
      <c r="K9" s="20"/>
      <c r="R9" s="22"/>
    </row>
    <row r="10" spans="1:18" ht="11.25" x14ac:dyDescent="0.2">
      <c r="A10" s="17" t="s">
        <v>18</v>
      </c>
      <c r="B10" s="23"/>
      <c r="C10" s="23"/>
      <c r="D10" s="21"/>
      <c r="E10" s="23"/>
      <c r="F10" s="21"/>
      <c r="G10" s="21"/>
      <c r="H10" s="18">
        <f t="shared" si="0"/>
        <v>0</v>
      </c>
      <c r="I10" s="18">
        <f>191468.12</f>
        <v>191468.12</v>
      </c>
      <c r="J10" s="20"/>
      <c r="K10" s="20"/>
      <c r="R10" s="22"/>
    </row>
    <row r="11" spans="1:18" x14ac:dyDescent="0.2">
      <c r="A11" s="17" t="s">
        <v>19</v>
      </c>
      <c r="B11" s="21">
        <f>-2474414.8+19043.47</f>
        <v>-2455371.3299999996</v>
      </c>
      <c r="C11" s="21"/>
      <c r="D11" s="23"/>
      <c r="E11" s="23"/>
      <c r="F11" s="21"/>
      <c r="G11" s="21"/>
      <c r="H11" s="18">
        <f t="shared" si="0"/>
        <v>-2455371.3299999996</v>
      </c>
      <c r="I11" s="19"/>
      <c r="J11" s="20"/>
      <c r="K11" s="20"/>
      <c r="R11" s="22"/>
    </row>
    <row r="12" spans="1:18" x14ac:dyDescent="0.2">
      <c r="A12" s="17" t="s">
        <v>20</v>
      </c>
      <c r="B12" s="21">
        <f>-B34</f>
        <v>-610760.47000000009</v>
      </c>
      <c r="C12" s="21"/>
      <c r="D12" s="23"/>
      <c r="E12" s="23"/>
      <c r="F12" s="23"/>
      <c r="G12" s="21"/>
      <c r="H12" s="18">
        <f t="shared" si="0"/>
        <v>-610760.47000000009</v>
      </c>
      <c r="I12" s="19"/>
      <c r="J12" s="20"/>
      <c r="K12" s="20"/>
      <c r="R12" s="22"/>
    </row>
    <row r="13" spans="1:18" x14ac:dyDescent="0.2">
      <c r="A13" s="17" t="s">
        <v>21</v>
      </c>
      <c r="B13" s="21">
        <f>137358-1132.5-2.5</f>
        <v>136223</v>
      </c>
      <c r="C13" s="21"/>
      <c r="D13" s="21"/>
      <c r="E13" s="21"/>
      <c r="F13" s="21"/>
      <c r="G13" s="21"/>
      <c r="H13" s="18">
        <f t="shared" si="0"/>
        <v>136223</v>
      </c>
      <c r="I13" s="19"/>
      <c r="J13" s="20"/>
      <c r="K13" s="20"/>
    </row>
    <row r="14" spans="1:18" x14ac:dyDescent="0.2">
      <c r="A14" s="17" t="s">
        <v>22</v>
      </c>
      <c r="B14" s="23"/>
      <c r="C14" s="23"/>
      <c r="D14" s="21"/>
      <c r="E14" s="21"/>
      <c r="F14" s="21"/>
      <c r="G14" s="18"/>
      <c r="H14" s="18">
        <f t="shared" si="0"/>
        <v>0</v>
      </c>
      <c r="I14" s="19"/>
      <c r="J14" s="20"/>
      <c r="K14" s="20"/>
    </row>
    <row r="15" spans="1:18" ht="12.75" thickBot="1" x14ac:dyDescent="0.25">
      <c r="A15" s="24" t="s">
        <v>23</v>
      </c>
      <c r="B15" s="23"/>
      <c r="C15" s="23"/>
      <c r="D15" s="25"/>
      <c r="E15" s="25"/>
      <c r="F15" s="23"/>
      <c r="G15" s="25"/>
      <c r="H15" s="18">
        <f t="shared" si="0"/>
        <v>0</v>
      </c>
      <c r="I15" s="19"/>
      <c r="J15" s="20"/>
      <c r="K15" s="20"/>
      <c r="L15" s="26"/>
    </row>
    <row r="16" spans="1:18" thickBot="1" x14ac:dyDescent="0.25">
      <c r="A16" s="17" t="s">
        <v>24</v>
      </c>
      <c r="B16" s="27">
        <f t="shared" ref="B16:I16" si="1">SUM(B8:B15)</f>
        <v>5515693.1500000032</v>
      </c>
      <c r="C16" s="27"/>
      <c r="D16" s="27">
        <f t="shared" si="1"/>
        <v>5000</v>
      </c>
      <c r="E16" s="27">
        <f t="shared" si="1"/>
        <v>28950733.609999996</v>
      </c>
      <c r="F16" s="27">
        <f t="shared" si="1"/>
        <v>4165129.9199999995</v>
      </c>
      <c r="G16" s="27">
        <f t="shared" si="1"/>
        <v>23018056.479999997</v>
      </c>
      <c r="H16" s="27">
        <f t="shared" si="1"/>
        <v>61654613.160000004</v>
      </c>
      <c r="I16" s="28">
        <f t="shared" si="1"/>
        <v>191468.12</v>
      </c>
      <c r="J16" s="20"/>
      <c r="K16" s="20"/>
    </row>
    <row r="17" spans="1:11" ht="12.75" thickTop="1" x14ac:dyDescent="0.2">
      <c r="B17" s="29"/>
      <c r="C17" s="29"/>
      <c r="D17" s="29"/>
      <c r="E17" s="29"/>
      <c r="F17" s="26"/>
      <c r="G17" s="29"/>
      <c r="H17" s="21"/>
      <c r="I17" s="30"/>
      <c r="J17" s="18"/>
      <c r="K17" s="20"/>
    </row>
    <row r="18" spans="1:11" x14ac:dyDescent="0.2">
      <c r="A18" s="2" t="s">
        <v>25</v>
      </c>
      <c r="B18" s="29"/>
      <c r="C18" s="29"/>
      <c r="D18" s="29"/>
      <c r="E18" s="29"/>
      <c r="F18" s="26"/>
      <c r="G18" s="21"/>
      <c r="H18" s="21"/>
      <c r="I18" s="30"/>
      <c r="J18" s="18"/>
      <c r="K18" s="31"/>
    </row>
    <row r="19" spans="1:11" x14ac:dyDescent="0.2">
      <c r="A19" s="2" t="s">
        <v>26</v>
      </c>
      <c r="B19" s="32"/>
      <c r="C19" s="32"/>
      <c r="D19" s="29"/>
      <c r="E19" s="29"/>
      <c r="F19" s="26"/>
      <c r="G19" s="21"/>
      <c r="H19" s="21"/>
      <c r="I19" s="30"/>
      <c r="J19" s="33"/>
      <c r="K19" s="31"/>
    </row>
    <row r="20" spans="1:11" x14ac:dyDescent="0.2">
      <c r="A20" s="2" t="s">
        <v>27</v>
      </c>
      <c r="B20" s="34">
        <v>360555.07</v>
      </c>
      <c r="C20" s="34"/>
      <c r="D20" s="31"/>
      <c r="E20" s="31"/>
      <c r="G20" s="33"/>
      <c r="I20" s="30"/>
      <c r="J20" s="33"/>
      <c r="K20" s="31"/>
    </row>
    <row r="21" spans="1:11" ht="11.25" customHeight="1" x14ac:dyDescent="0.2">
      <c r="A21" s="2" t="s">
        <v>28</v>
      </c>
      <c r="B21" s="34">
        <v>230440.73</v>
      </c>
      <c r="C21" s="34"/>
      <c r="D21" s="31"/>
      <c r="E21" s="31"/>
      <c r="G21" s="33"/>
      <c r="I21" s="30"/>
      <c r="J21" s="33"/>
      <c r="K21" s="31"/>
    </row>
    <row r="22" spans="1:11" x14ac:dyDescent="0.2">
      <c r="A22" s="2" t="s">
        <v>29</v>
      </c>
      <c r="B22" s="33">
        <v>7009.43</v>
      </c>
      <c r="C22" s="33"/>
      <c r="D22" s="31"/>
      <c r="E22" s="31"/>
      <c r="G22" s="33"/>
      <c r="I22" s="30"/>
      <c r="J22" s="33"/>
      <c r="K22" s="31"/>
    </row>
    <row r="23" spans="1:11" hidden="1" x14ac:dyDescent="0.2">
      <c r="A23" s="2" t="s">
        <v>30</v>
      </c>
      <c r="B23" s="33"/>
      <c r="C23" s="33"/>
      <c r="D23" s="31"/>
      <c r="E23" s="31"/>
      <c r="G23" s="33"/>
      <c r="I23" s="30"/>
      <c r="J23" s="33"/>
      <c r="K23" s="31"/>
    </row>
    <row r="24" spans="1:11" hidden="1" x14ac:dyDescent="0.2">
      <c r="A24" s="2" t="s">
        <v>31</v>
      </c>
      <c r="B24" s="33"/>
      <c r="C24" s="33"/>
      <c r="D24" s="31"/>
      <c r="E24" s="31"/>
      <c r="G24" s="33"/>
      <c r="I24" s="30"/>
      <c r="J24" s="33"/>
      <c r="K24" s="31"/>
    </row>
    <row r="25" spans="1:11" hidden="1" x14ac:dyDescent="0.2">
      <c r="A25" s="2" t="s">
        <v>32</v>
      </c>
      <c r="B25" s="33"/>
      <c r="C25" s="33"/>
      <c r="D25" s="31"/>
      <c r="E25" s="31"/>
      <c r="G25" s="33"/>
      <c r="I25" s="30"/>
      <c r="J25" s="33"/>
      <c r="K25" s="31"/>
    </row>
    <row r="26" spans="1:11" x14ac:dyDescent="0.2">
      <c r="A26" s="2" t="s">
        <v>33</v>
      </c>
      <c r="B26" s="33">
        <v>789</v>
      </c>
      <c r="C26" s="33"/>
      <c r="D26" s="31"/>
      <c r="E26" s="31"/>
      <c r="G26" s="33"/>
      <c r="I26" s="30"/>
      <c r="J26" s="33"/>
      <c r="K26" s="31"/>
    </row>
    <row r="27" spans="1:11" hidden="1" x14ac:dyDescent="0.2">
      <c r="A27" s="2" t="s">
        <v>34</v>
      </c>
      <c r="B27" s="33"/>
      <c r="C27" s="33"/>
      <c r="D27" s="31"/>
      <c r="E27" s="31"/>
      <c r="G27" s="33"/>
      <c r="I27" s="30"/>
      <c r="J27" s="33"/>
      <c r="K27" s="31"/>
    </row>
    <row r="28" spans="1:11" hidden="1" x14ac:dyDescent="0.2">
      <c r="A28" s="2" t="s">
        <v>35</v>
      </c>
      <c r="B28" s="33"/>
      <c r="C28" s="33"/>
      <c r="D28" s="31"/>
      <c r="E28" s="31"/>
      <c r="G28" s="33"/>
      <c r="I28" s="30"/>
      <c r="J28" s="33"/>
      <c r="K28" s="31"/>
    </row>
    <row r="29" spans="1:11" hidden="1" x14ac:dyDescent="0.2">
      <c r="A29" s="2" t="s">
        <v>36</v>
      </c>
      <c r="B29" s="21"/>
      <c r="C29" s="21"/>
      <c r="D29" s="31"/>
      <c r="E29" s="31"/>
      <c r="G29" s="33"/>
      <c r="I29" s="30"/>
      <c r="J29" s="33"/>
      <c r="K29" s="31"/>
    </row>
    <row r="30" spans="1:11" hidden="1" x14ac:dyDescent="0.2">
      <c r="A30" s="2" t="s">
        <v>34</v>
      </c>
      <c r="B30" s="21"/>
      <c r="C30" s="21"/>
      <c r="D30" s="31"/>
      <c r="E30" s="31"/>
      <c r="G30" s="33"/>
      <c r="I30" s="30"/>
      <c r="J30" s="33"/>
      <c r="K30" s="31"/>
    </row>
    <row r="31" spans="1:11" hidden="1" x14ac:dyDescent="0.2">
      <c r="A31" s="2" t="s">
        <v>37</v>
      </c>
      <c r="B31" s="21"/>
      <c r="C31" s="21"/>
      <c r="D31" s="31"/>
      <c r="E31" s="31"/>
      <c r="G31" s="33"/>
      <c r="I31" s="30"/>
      <c r="J31" s="33"/>
      <c r="K31" s="31"/>
    </row>
    <row r="32" spans="1:11" x14ac:dyDescent="0.2">
      <c r="A32" s="2" t="s">
        <v>38</v>
      </c>
      <c r="B32" s="21">
        <v>2500</v>
      </c>
      <c r="C32" s="21"/>
      <c r="D32" s="31"/>
      <c r="E32" s="31"/>
      <c r="G32" s="33"/>
      <c r="I32" s="30"/>
      <c r="J32" s="33"/>
      <c r="K32" s="31"/>
    </row>
    <row r="33" spans="1:11" x14ac:dyDescent="0.2">
      <c r="A33" s="2" t="s">
        <v>39</v>
      </c>
      <c r="B33" s="35">
        <v>9466.24</v>
      </c>
      <c r="C33" s="23"/>
      <c r="D33" s="31"/>
      <c r="E33" s="31"/>
      <c r="G33" s="33"/>
      <c r="I33" s="30"/>
      <c r="J33" s="33"/>
      <c r="K33" s="31"/>
    </row>
    <row r="34" spans="1:11" ht="12.75" thickBot="1" x14ac:dyDescent="0.25">
      <c r="A34" s="36"/>
      <c r="B34" s="37">
        <f>SUM(B20:B33)</f>
        <v>610760.47000000009</v>
      </c>
      <c r="C34" s="38"/>
      <c r="D34" s="31"/>
      <c r="E34" s="31"/>
      <c r="G34" s="33"/>
      <c r="I34" s="30"/>
      <c r="J34" s="33"/>
      <c r="K34" s="31"/>
    </row>
    <row r="35" spans="1:11" ht="12.75" thickTop="1" x14ac:dyDescent="0.2">
      <c r="A35" s="36"/>
      <c r="B35" s="38"/>
      <c r="C35" s="38"/>
      <c r="D35" s="31"/>
      <c r="E35" s="31"/>
      <c r="G35" s="33"/>
      <c r="I35" s="30"/>
      <c r="J35" s="33"/>
      <c r="K35" s="31"/>
    </row>
    <row r="36" spans="1:11" x14ac:dyDescent="0.2">
      <c r="A36" s="2" t="s">
        <v>40</v>
      </c>
      <c r="B36" s="38"/>
      <c r="C36" s="38"/>
      <c r="D36" s="31"/>
      <c r="E36" s="31"/>
      <c r="G36" s="33"/>
      <c r="I36" s="30"/>
      <c r="J36" s="33"/>
      <c r="K36" s="31"/>
    </row>
    <row r="37" spans="1:11" x14ac:dyDescent="0.2">
      <c r="B37" s="38"/>
      <c r="C37" s="38"/>
      <c r="D37" s="31"/>
      <c r="E37" s="31"/>
      <c r="G37" s="33"/>
      <c r="I37" s="30"/>
      <c r="J37" s="33"/>
      <c r="K37" s="31"/>
    </row>
    <row r="38" spans="1:11" x14ac:dyDescent="0.2">
      <c r="B38" s="38"/>
      <c r="C38" s="38"/>
      <c r="D38" s="31"/>
      <c r="E38" s="31"/>
      <c r="G38" s="33"/>
      <c r="I38" s="30"/>
      <c r="J38" s="33"/>
      <c r="K38" s="31"/>
    </row>
    <row r="39" spans="1:11" x14ac:dyDescent="0.2">
      <c r="B39" s="38"/>
      <c r="C39" s="38"/>
      <c r="D39" s="31"/>
      <c r="E39" s="31"/>
      <c r="G39" s="33"/>
      <c r="I39" s="30"/>
      <c r="J39" s="33"/>
      <c r="K39" s="31"/>
    </row>
    <row r="40" spans="1:11" x14ac:dyDescent="0.2">
      <c r="B40" s="38"/>
      <c r="C40" s="38"/>
      <c r="D40" s="31"/>
      <c r="E40" s="31"/>
      <c r="G40" s="33"/>
      <c r="I40" s="30"/>
      <c r="J40" s="33"/>
      <c r="K40" s="31"/>
    </row>
    <row r="41" spans="1:11" x14ac:dyDescent="0.2">
      <c r="B41" s="38"/>
      <c r="C41" s="38"/>
      <c r="D41" s="31"/>
      <c r="E41" s="31"/>
      <c r="G41" s="33"/>
      <c r="I41" s="30"/>
      <c r="J41" s="33"/>
      <c r="K41" s="31"/>
    </row>
    <row r="42" spans="1:11" x14ac:dyDescent="0.2">
      <c r="B42" s="38"/>
      <c r="C42" s="38"/>
      <c r="D42" s="31"/>
      <c r="E42" s="31"/>
      <c r="G42" s="33"/>
      <c r="I42" s="30"/>
      <c r="J42" s="33"/>
      <c r="K42" s="31"/>
    </row>
    <row r="43" spans="1:11" x14ac:dyDescent="0.2">
      <c r="B43" s="38"/>
      <c r="C43" s="38"/>
      <c r="D43" s="31"/>
      <c r="E43" s="31"/>
      <c r="G43" s="33"/>
      <c r="I43" s="30"/>
      <c r="J43" s="33"/>
      <c r="K43" s="31"/>
    </row>
    <row r="44" spans="1:11" x14ac:dyDescent="0.2">
      <c r="B44" s="38"/>
      <c r="C44" s="38"/>
      <c r="D44" s="31"/>
      <c r="E44" s="31"/>
      <c r="G44" s="33"/>
      <c r="I44" s="30"/>
      <c r="J44" s="33"/>
      <c r="K44" s="31"/>
    </row>
    <row r="45" spans="1:11" x14ac:dyDescent="0.2">
      <c r="B45" s="38"/>
      <c r="C45" s="38"/>
      <c r="D45" s="31"/>
      <c r="E45" s="31"/>
      <c r="G45" s="33"/>
      <c r="I45" s="30"/>
      <c r="J45" s="33"/>
      <c r="K45" s="31"/>
    </row>
    <row r="46" spans="1:11" x14ac:dyDescent="0.2">
      <c r="B46" s="38"/>
      <c r="C46" s="38"/>
      <c r="D46" s="31"/>
      <c r="E46" s="31"/>
      <c r="G46" s="33"/>
      <c r="I46" s="30"/>
      <c r="J46" s="33"/>
      <c r="K46" s="31"/>
    </row>
    <row r="47" spans="1:11" x14ac:dyDescent="0.2">
      <c r="B47" s="38"/>
      <c r="C47" s="38"/>
      <c r="D47" s="31"/>
      <c r="E47" s="31"/>
      <c r="G47" s="33"/>
      <c r="I47" s="30"/>
      <c r="J47" s="33"/>
      <c r="K47" s="31"/>
    </row>
    <row r="48" spans="1:11" x14ac:dyDescent="0.2">
      <c r="B48" s="38"/>
      <c r="C48" s="38"/>
      <c r="D48" s="31"/>
      <c r="E48" s="31"/>
      <c r="G48" s="33"/>
      <c r="I48" s="30"/>
      <c r="J48" s="33"/>
      <c r="K48" s="31"/>
    </row>
    <row r="49" spans="2:11" x14ac:dyDescent="0.2">
      <c r="B49" s="38"/>
      <c r="C49" s="38"/>
      <c r="D49" s="31"/>
      <c r="E49" s="31"/>
      <c r="G49" s="33"/>
      <c r="I49" s="30"/>
      <c r="J49" s="33"/>
      <c r="K49" s="31"/>
    </row>
    <row r="50" spans="2:11" x14ac:dyDescent="0.2">
      <c r="B50" s="38"/>
      <c r="C50" s="38"/>
      <c r="D50" s="31"/>
      <c r="E50" s="31"/>
      <c r="G50" s="33"/>
      <c r="I50" s="30"/>
      <c r="J50" s="33"/>
      <c r="K50" s="31"/>
    </row>
    <row r="51" spans="2:11" x14ac:dyDescent="0.2">
      <c r="B51" s="38"/>
      <c r="C51" s="38"/>
      <c r="D51" s="31"/>
      <c r="E51" s="31"/>
      <c r="G51" s="33"/>
      <c r="I51" s="30"/>
      <c r="J51" s="33"/>
      <c r="K51" s="31"/>
    </row>
    <row r="52" spans="2:11" x14ac:dyDescent="0.2">
      <c r="B52" s="38"/>
      <c r="C52" s="38"/>
      <c r="D52" s="31"/>
      <c r="E52" s="31"/>
      <c r="G52" s="33"/>
      <c r="I52" s="30"/>
      <c r="J52" s="33"/>
      <c r="K52" s="31"/>
    </row>
    <row r="53" spans="2:11" x14ac:dyDescent="0.2">
      <c r="B53" s="38"/>
      <c r="C53" s="38"/>
      <c r="D53" s="31"/>
      <c r="E53" s="31"/>
      <c r="G53" s="33"/>
      <c r="I53" s="30"/>
      <c r="J53" s="33"/>
      <c r="K53" s="31"/>
    </row>
    <row r="54" spans="2:11" x14ac:dyDescent="0.2">
      <c r="B54" s="38"/>
      <c r="C54" s="38"/>
      <c r="D54" s="31"/>
      <c r="E54" s="31"/>
      <c r="G54" s="33"/>
      <c r="I54" s="30"/>
      <c r="J54" s="33"/>
      <c r="K54" s="31"/>
    </row>
    <row r="55" spans="2:11" x14ac:dyDescent="0.2">
      <c r="B55" s="38"/>
      <c r="C55" s="38"/>
      <c r="D55" s="31"/>
      <c r="E55" s="31"/>
      <c r="G55" s="33"/>
      <c r="I55" s="30"/>
      <c r="J55" s="33"/>
      <c r="K55" s="31"/>
    </row>
    <row r="56" spans="2:11" x14ac:dyDescent="0.2">
      <c r="B56" s="38"/>
      <c r="C56" s="38"/>
      <c r="D56" s="31"/>
      <c r="E56" s="31"/>
      <c r="G56" s="33"/>
      <c r="I56" s="30"/>
      <c r="J56" s="33"/>
      <c r="K56" s="31"/>
    </row>
    <row r="57" spans="2:11" x14ac:dyDescent="0.2">
      <c r="B57" s="38"/>
      <c r="C57" s="38"/>
      <c r="D57" s="31"/>
      <c r="E57" s="31"/>
      <c r="G57" s="33"/>
      <c r="I57" s="30"/>
      <c r="J57" s="33"/>
      <c r="K57" s="31"/>
    </row>
    <row r="58" spans="2:11" x14ac:dyDescent="0.2">
      <c r="B58" s="38"/>
      <c r="C58" s="38"/>
      <c r="D58" s="31"/>
      <c r="E58" s="31"/>
      <c r="G58" s="33"/>
      <c r="I58" s="30"/>
      <c r="J58" s="33"/>
      <c r="K58" s="31"/>
    </row>
    <row r="59" spans="2:11" x14ac:dyDescent="0.2">
      <c r="B59" s="38"/>
      <c r="C59" s="38"/>
      <c r="D59" s="31"/>
      <c r="E59" s="31"/>
      <c r="G59" s="33"/>
      <c r="I59" s="30"/>
      <c r="J59" s="33"/>
      <c r="K59" s="31"/>
    </row>
    <row r="60" spans="2:11" x14ac:dyDescent="0.2">
      <c r="B60" s="38"/>
      <c r="C60" s="38"/>
      <c r="D60" s="31"/>
      <c r="E60" s="31"/>
      <c r="G60" s="33"/>
      <c r="I60" s="30"/>
      <c r="J60" s="33"/>
      <c r="K60" s="31"/>
    </row>
    <row r="61" spans="2:11" x14ac:dyDescent="0.2">
      <c r="B61" s="38"/>
      <c r="C61" s="38"/>
      <c r="D61" s="31"/>
      <c r="E61" s="31"/>
      <c r="G61" s="33"/>
      <c r="I61" s="30"/>
      <c r="J61" s="33"/>
      <c r="K61" s="31"/>
    </row>
    <row r="62" spans="2:11" x14ac:dyDescent="0.2">
      <c r="B62" s="38"/>
      <c r="C62" s="38"/>
      <c r="D62" s="31"/>
      <c r="E62" s="31"/>
      <c r="G62" s="33"/>
      <c r="I62" s="30"/>
      <c r="J62" s="33"/>
      <c r="K62" s="31"/>
    </row>
    <row r="63" spans="2:11" x14ac:dyDescent="0.2">
      <c r="B63" s="38"/>
      <c r="C63" s="38"/>
      <c r="D63" s="31"/>
      <c r="E63" s="31"/>
      <c r="G63" s="33"/>
      <c r="I63" s="30"/>
      <c r="J63" s="33"/>
      <c r="K63" s="31"/>
    </row>
    <row r="64" spans="2:11" x14ac:dyDescent="0.2">
      <c r="B64" s="38"/>
      <c r="C64" s="38"/>
      <c r="D64" s="31"/>
      <c r="E64" s="31"/>
      <c r="G64" s="33"/>
      <c r="I64" s="30"/>
      <c r="J64" s="33"/>
      <c r="K64" s="31"/>
    </row>
    <row r="65" spans="2:11" x14ac:dyDescent="0.2">
      <c r="B65" s="38"/>
      <c r="C65" s="38"/>
      <c r="D65" s="31"/>
      <c r="E65" s="31"/>
      <c r="G65" s="33"/>
      <c r="I65" s="30"/>
      <c r="J65" s="33"/>
      <c r="K65" s="31"/>
    </row>
    <row r="66" spans="2:11" x14ac:dyDescent="0.2">
      <c r="B66" s="38"/>
      <c r="C66" s="38"/>
      <c r="D66" s="31"/>
      <c r="E66" s="31"/>
      <c r="G66" s="33"/>
      <c r="I66" s="30"/>
      <c r="J66" s="33"/>
      <c r="K66" s="31"/>
    </row>
    <row r="67" spans="2:11" x14ac:dyDescent="0.2">
      <c r="B67" s="38"/>
      <c r="C67" s="38"/>
      <c r="D67" s="31"/>
      <c r="E67" s="31"/>
      <c r="G67" s="33"/>
      <c r="I67" s="30"/>
      <c r="J67" s="33"/>
      <c r="K67" s="31"/>
    </row>
    <row r="68" spans="2:11" x14ac:dyDescent="0.2">
      <c r="B68" s="38"/>
      <c r="C68" s="38"/>
      <c r="D68" s="31"/>
      <c r="E68" s="31"/>
      <c r="G68" s="33"/>
      <c r="I68" s="30"/>
      <c r="J68" s="33"/>
      <c r="K68" s="31"/>
    </row>
    <row r="69" spans="2:11" x14ac:dyDescent="0.2">
      <c r="B69" s="38"/>
      <c r="C69" s="38"/>
      <c r="D69" s="31"/>
      <c r="E69" s="31"/>
      <c r="G69" s="33"/>
      <c r="I69" s="30"/>
      <c r="J69" s="33"/>
      <c r="K69" s="31"/>
    </row>
    <row r="70" spans="2:11" x14ac:dyDescent="0.2">
      <c r="B70" s="38"/>
      <c r="C70" s="38"/>
      <c r="D70" s="31"/>
      <c r="E70" s="31"/>
      <c r="G70" s="33"/>
      <c r="I70" s="30"/>
      <c r="J70" s="33"/>
      <c r="K70" s="31"/>
    </row>
    <row r="71" spans="2:11" x14ac:dyDescent="0.2">
      <c r="B71" s="38"/>
      <c r="C71" s="38"/>
      <c r="D71" s="31"/>
      <c r="E71" s="31"/>
      <c r="G71" s="33"/>
      <c r="I71" s="30"/>
      <c r="J71" s="33"/>
      <c r="K71" s="31"/>
    </row>
    <row r="72" spans="2:11" x14ac:dyDescent="0.2">
      <c r="B72" s="38"/>
      <c r="C72" s="38"/>
      <c r="D72" s="31"/>
      <c r="E72" s="31"/>
      <c r="G72" s="33"/>
      <c r="I72" s="30"/>
      <c r="J72" s="33"/>
      <c r="K72" s="31"/>
    </row>
    <row r="73" spans="2:11" x14ac:dyDescent="0.2">
      <c r="B73" s="38"/>
      <c r="C73" s="38"/>
      <c r="D73" s="31"/>
      <c r="E73" s="31"/>
      <c r="G73" s="33"/>
      <c r="I73" s="30"/>
      <c r="J73" s="33"/>
      <c r="K73" s="31"/>
    </row>
    <row r="74" spans="2:11" x14ac:dyDescent="0.2">
      <c r="B74" s="38"/>
      <c r="C74" s="38"/>
      <c r="D74" s="31"/>
      <c r="E74" s="31"/>
      <c r="G74" s="33"/>
      <c r="I74" s="30"/>
      <c r="J74" s="33"/>
      <c r="K74" s="31"/>
    </row>
    <row r="75" spans="2:11" x14ac:dyDescent="0.2">
      <c r="B75" s="38"/>
      <c r="C75" s="38"/>
      <c r="D75" s="31"/>
      <c r="E75" s="31"/>
      <c r="G75" s="33"/>
      <c r="I75" s="30"/>
      <c r="J75" s="33"/>
      <c r="K75" s="31"/>
    </row>
    <row r="76" spans="2:11" x14ac:dyDescent="0.2">
      <c r="B76" s="38"/>
      <c r="C76" s="38"/>
      <c r="D76" s="31"/>
      <c r="E76" s="31"/>
      <c r="G76" s="33"/>
      <c r="I76" s="30"/>
      <c r="J76" s="33"/>
      <c r="K76" s="31"/>
    </row>
    <row r="77" spans="2:11" x14ac:dyDescent="0.2">
      <c r="B77" s="38"/>
      <c r="C77" s="38"/>
      <c r="D77" s="31"/>
      <c r="E77" s="31"/>
      <c r="G77" s="33"/>
      <c r="I77" s="30"/>
      <c r="J77" s="33"/>
      <c r="K77" s="31"/>
    </row>
    <row r="78" spans="2:11" x14ac:dyDescent="0.2">
      <c r="B78" s="38"/>
      <c r="C78" s="38"/>
      <c r="D78" s="31"/>
      <c r="E78" s="31"/>
      <c r="G78" s="33"/>
      <c r="I78" s="30"/>
      <c r="J78" s="33"/>
      <c r="K78" s="31"/>
    </row>
    <row r="79" spans="2:11" x14ac:dyDescent="0.2">
      <c r="B79" s="38"/>
      <c r="C79" s="38"/>
      <c r="D79" s="31"/>
      <c r="E79" s="31"/>
      <c r="G79" s="33"/>
      <c r="I79" s="30"/>
      <c r="J79" s="33"/>
      <c r="K79" s="31"/>
    </row>
    <row r="80" spans="2:11" x14ac:dyDescent="0.2">
      <c r="B80" s="38"/>
      <c r="C80" s="38"/>
      <c r="D80" s="31"/>
      <c r="E80" s="31"/>
      <c r="G80" s="33"/>
      <c r="I80" s="30"/>
      <c r="J80" s="33"/>
      <c r="K80" s="31"/>
    </row>
    <row r="81" spans="1:17" x14ac:dyDescent="0.2">
      <c r="B81" s="38"/>
      <c r="C81" s="38"/>
      <c r="D81" s="31"/>
      <c r="E81" s="31"/>
      <c r="G81" s="33"/>
      <c r="I81" s="30"/>
      <c r="J81" s="33"/>
      <c r="K81" s="31"/>
    </row>
    <row r="82" spans="1:17" x14ac:dyDescent="0.2">
      <c r="B82" s="38"/>
      <c r="C82" s="38"/>
      <c r="D82" s="31"/>
      <c r="E82" s="31"/>
      <c r="G82" s="33"/>
      <c r="I82" s="30"/>
      <c r="J82" s="33"/>
      <c r="K82" s="31"/>
    </row>
    <row r="83" spans="1:17" x14ac:dyDescent="0.2">
      <c r="B83" s="38"/>
      <c r="C83" s="38"/>
      <c r="D83" s="31"/>
      <c r="E83" s="31"/>
      <c r="G83" s="33"/>
      <c r="I83" s="30"/>
      <c r="J83" s="33"/>
      <c r="K83" s="31"/>
    </row>
    <row r="84" spans="1:17" x14ac:dyDescent="0.2">
      <c r="B84" s="38"/>
      <c r="C84" s="38"/>
      <c r="D84" s="31"/>
      <c r="E84" s="31"/>
      <c r="G84" s="33"/>
      <c r="I84" s="30"/>
      <c r="J84" s="33"/>
      <c r="K84" s="31"/>
    </row>
    <row r="85" spans="1:17" x14ac:dyDescent="0.2">
      <c r="B85" s="38"/>
      <c r="C85" s="38"/>
      <c r="D85" s="31"/>
      <c r="E85" s="31"/>
      <c r="G85" s="33"/>
      <c r="I85" s="30"/>
      <c r="J85" s="33"/>
      <c r="K85" s="31"/>
    </row>
    <row r="86" spans="1:17" x14ac:dyDescent="0.2">
      <c r="A86" s="185" t="s">
        <v>0</v>
      </c>
      <c r="B86" s="185"/>
      <c r="C86" s="185"/>
      <c r="D86" s="185"/>
      <c r="E86" s="185"/>
      <c r="F86" s="185"/>
      <c r="G86" s="185"/>
      <c r="H86" s="185"/>
      <c r="I86" s="185"/>
      <c r="J86" s="1"/>
      <c r="K86" s="1"/>
    </row>
    <row r="87" spans="1:17" x14ac:dyDescent="0.2">
      <c r="A87" s="185" t="s">
        <v>1</v>
      </c>
      <c r="B87" s="185"/>
      <c r="C87" s="185"/>
      <c r="D87" s="185"/>
      <c r="E87" s="185"/>
      <c r="F87" s="185"/>
      <c r="G87" s="185"/>
      <c r="H87" s="185"/>
      <c r="I87" s="185"/>
      <c r="J87" s="1"/>
      <c r="K87" s="1"/>
    </row>
    <row r="88" spans="1:17" ht="12" customHeight="1" x14ac:dyDescent="0.2">
      <c r="A88" s="186" t="s">
        <v>2</v>
      </c>
      <c r="B88" s="186"/>
      <c r="C88" s="186"/>
      <c r="D88" s="186"/>
      <c r="E88" s="186"/>
      <c r="F88" s="186"/>
      <c r="G88" s="186"/>
      <c r="H88" s="186"/>
      <c r="I88" s="186"/>
      <c r="J88" s="4"/>
      <c r="K88" s="4"/>
    </row>
    <row r="89" spans="1:17" x14ac:dyDescent="0.2">
      <c r="A89" s="39"/>
      <c r="B89" s="30"/>
      <c r="C89" s="30"/>
      <c r="D89" s="40"/>
      <c r="E89" s="41"/>
      <c r="F89" s="40"/>
      <c r="G89" s="30"/>
      <c r="H89" s="42"/>
      <c r="I89" s="43"/>
      <c r="J89" s="44"/>
      <c r="K89" s="45"/>
    </row>
    <row r="90" spans="1:17" x14ac:dyDescent="0.2">
      <c r="A90" s="41"/>
      <c r="B90" s="30"/>
      <c r="C90" s="30"/>
      <c r="D90" s="40"/>
      <c r="E90" s="41"/>
      <c r="F90" s="40"/>
      <c r="G90" s="30"/>
      <c r="H90" s="42"/>
      <c r="I90" s="43"/>
      <c r="J90" s="44"/>
      <c r="K90" s="45"/>
    </row>
    <row r="91" spans="1:17" x14ac:dyDescent="0.2">
      <c r="A91" s="41"/>
      <c r="B91" s="41"/>
      <c r="C91" s="40"/>
      <c r="D91" s="41"/>
      <c r="E91" s="40"/>
      <c r="F91" s="46" t="s">
        <v>41</v>
      </c>
      <c r="G91" s="46" t="s">
        <v>41</v>
      </c>
      <c r="H91" s="47"/>
      <c r="I91" s="43"/>
      <c r="J91" s="45"/>
      <c r="P91" s="3"/>
      <c r="Q91" s="2"/>
    </row>
    <row r="92" spans="1:17" x14ac:dyDescent="0.2">
      <c r="A92" s="46"/>
      <c r="B92" s="46" t="s">
        <v>42</v>
      </c>
      <c r="C92" s="46"/>
      <c r="D92" s="46"/>
      <c r="E92" s="46"/>
      <c r="F92" s="46" t="s">
        <v>43</v>
      </c>
      <c r="G92" s="46" t="s">
        <v>43</v>
      </c>
      <c r="H92" s="48"/>
      <c r="I92" s="49"/>
      <c r="J92" s="50"/>
      <c r="P92" s="3"/>
      <c r="Q92" s="2"/>
    </row>
    <row r="93" spans="1:17" x14ac:dyDescent="0.2">
      <c r="A93" s="51" t="s">
        <v>44</v>
      </c>
      <c r="B93" s="52" t="s">
        <v>45</v>
      </c>
      <c r="C93" s="52" t="s">
        <v>46</v>
      </c>
      <c r="D93" s="53" t="s">
        <v>47</v>
      </c>
      <c r="E93" s="52" t="s">
        <v>48</v>
      </c>
      <c r="F93" s="52" t="s">
        <v>49</v>
      </c>
      <c r="G93" s="52" t="s">
        <v>50</v>
      </c>
      <c r="H93" s="48"/>
      <c r="I93" s="54"/>
      <c r="J93" s="34"/>
      <c r="P93" s="3"/>
      <c r="Q93" s="2"/>
    </row>
    <row r="94" spans="1:17" x14ac:dyDescent="0.2">
      <c r="A94" s="55" t="s">
        <v>51</v>
      </c>
      <c r="B94" s="56"/>
      <c r="C94" s="56"/>
      <c r="D94" s="57"/>
      <c r="E94" s="58"/>
      <c r="F94" s="57"/>
      <c r="G94" s="57"/>
      <c r="H94" s="47"/>
      <c r="I94" s="59"/>
      <c r="J94" s="50"/>
      <c r="P94" s="3"/>
      <c r="Q94" s="2"/>
    </row>
    <row r="95" spans="1:17" x14ac:dyDescent="0.2">
      <c r="A95" s="60" t="s">
        <v>52</v>
      </c>
      <c r="B95" s="61">
        <v>18267834.790000003</v>
      </c>
      <c r="C95" s="61">
        <v>4064193</v>
      </c>
      <c r="D95" s="61">
        <v>4328486.1399999997</v>
      </c>
      <c r="E95" s="61">
        <f>B95+C95-D95</f>
        <v>18003541.650000002</v>
      </c>
      <c r="F95" s="61">
        <f>E95-B95</f>
        <v>-264293.1400000006</v>
      </c>
      <c r="G95" s="62">
        <f>F95/B95</f>
        <v>-1.4467677370537495E-2</v>
      </c>
      <c r="H95" s="47"/>
      <c r="I95" s="42"/>
      <c r="J95" s="34"/>
      <c r="K95" s="45" t="s">
        <v>53</v>
      </c>
      <c r="L95" s="45"/>
      <c r="M95" s="63" t="s">
        <v>42</v>
      </c>
    </row>
    <row r="96" spans="1:17" x14ac:dyDescent="0.2">
      <c r="A96" s="64" t="s">
        <v>54</v>
      </c>
      <c r="B96" s="65"/>
      <c r="C96" s="65"/>
      <c r="D96" s="65"/>
      <c r="E96" s="66"/>
      <c r="F96" s="65"/>
      <c r="G96" s="67"/>
      <c r="H96" s="19"/>
      <c r="I96" s="68"/>
      <c r="J96" s="69"/>
      <c r="K96" s="70" t="s">
        <v>52</v>
      </c>
      <c r="L96" s="70" t="str">
        <f>+K96&amp;" "&amp;TEXT(N96,"0%")</f>
        <v>GENERAL FUND 29%</v>
      </c>
      <c r="M96" s="18">
        <f>+E95</f>
        <v>18003541.650000002</v>
      </c>
      <c r="N96" s="71">
        <f t="shared" ref="N96:N103" si="2">ROUND(M96/$M$104,3)</f>
        <v>0.29199999999999998</v>
      </c>
    </row>
    <row r="97" spans="1:17" x14ac:dyDescent="0.2">
      <c r="A97" s="72" t="s">
        <v>55</v>
      </c>
      <c r="B97" s="65">
        <v>1.8799999999864667</v>
      </c>
      <c r="C97" s="65">
        <v>0</v>
      </c>
      <c r="D97" s="73">
        <v>1.88</v>
      </c>
      <c r="E97" s="65">
        <f>B97+C97-D97</f>
        <v>-1.3533174580970808E-11</v>
      </c>
      <c r="F97" s="65">
        <f>E97-B97</f>
        <v>-1.88</v>
      </c>
      <c r="G97" s="67">
        <f>F97/B97</f>
        <v>-1.0000000000071985</v>
      </c>
      <c r="H97" s="19"/>
      <c r="I97" s="42"/>
      <c r="J97" s="69"/>
      <c r="K97" s="70" t="s">
        <v>56</v>
      </c>
      <c r="L97" s="70" t="str">
        <f t="shared" ref="L97:L103" si="3">+K97&amp;" "&amp;TEXT(N97,"0%")</f>
        <v>CIP 43%</v>
      </c>
      <c r="M97" s="18">
        <f>+E98</f>
        <v>26787347.27</v>
      </c>
      <c r="N97" s="71">
        <f t="shared" si="2"/>
        <v>0.434</v>
      </c>
    </row>
    <row r="98" spans="1:17" x14ac:dyDescent="0.2">
      <c r="A98" s="72" t="s">
        <v>56</v>
      </c>
      <c r="B98" s="65">
        <v>26933177.509999998</v>
      </c>
      <c r="C98" s="65">
        <v>1908.66</v>
      </c>
      <c r="D98" s="74">
        <v>147738.9</v>
      </c>
      <c r="E98" s="65">
        <f>B98+C98-D98</f>
        <v>26787347.27</v>
      </c>
      <c r="F98" s="65">
        <f>E98-B98</f>
        <v>-145830.23999999836</v>
      </c>
      <c r="G98" s="67">
        <f>F98/B98</f>
        <v>-5.4145204347260242E-3</v>
      </c>
      <c r="H98" s="19"/>
      <c r="I98" s="42"/>
      <c r="J98" s="69"/>
      <c r="K98" s="70" t="s">
        <v>57</v>
      </c>
      <c r="L98" s="70" t="str">
        <f t="shared" si="3"/>
        <v>EQUIPMENT REPLACEMENT 4%</v>
      </c>
      <c r="M98" s="18">
        <f>+E99</f>
        <v>2662432.2599999993</v>
      </c>
      <c r="N98" s="71">
        <f t="shared" si="2"/>
        <v>4.2999999999999997E-2</v>
      </c>
    </row>
    <row r="99" spans="1:17" x14ac:dyDescent="0.2">
      <c r="A99" s="72" t="s">
        <v>57</v>
      </c>
      <c r="B99" s="65">
        <v>2676230.5399999991</v>
      </c>
      <c r="C99" s="65">
        <v>0</v>
      </c>
      <c r="D99" s="75">
        <v>13798.28</v>
      </c>
      <c r="E99" s="65">
        <f>B99+C99-D99</f>
        <v>2662432.2599999993</v>
      </c>
      <c r="F99" s="65">
        <f>E99-B99</f>
        <v>-13798.279999999795</v>
      </c>
      <c r="G99" s="67">
        <f>F99/B99</f>
        <v>-5.1558637396013724E-3</v>
      </c>
      <c r="H99" s="19"/>
      <c r="I99" s="42"/>
      <c r="J99" s="69"/>
      <c r="K99" s="76" t="s">
        <v>58</v>
      </c>
      <c r="L99" s="70" t="str">
        <f t="shared" si="3"/>
        <v>1911 ACT 2%</v>
      </c>
      <c r="M99" s="18">
        <f>+E109</f>
        <v>1436093.83</v>
      </c>
      <c r="N99" s="71">
        <f t="shared" si="2"/>
        <v>2.3E-2</v>
      </c>
    </row>
    <row r="100" spans="1:17" x14ac:dyDescent="0.2">
      <c r="A100" s="72" t="s">
        <v>59</v>
      </c>
      <c r="B100" s="65">
        <v>0</v>
      </c>
      <c r="C100" s="65">
        <v>0</v>
      </c>
      <c r="D100" s="75">
        <v>0</v>
      </c>
      <c r="E100" s="65">
        <f>B100+C100-D100</f>
        <v>0</v>
      </c>
      <c r="F100" s="65">
        <f>E100-B100</f>
        <v>0</v>
      </c>
      <c r="G100" s="67">
        <v>0</v>
      </c>
      <c r="H100" s="19"/>
      <c r="I100" s="42"/>
      <c r="J100" s="69"/>
      <c r="K100" s="76" t="s">
        <v>60</v>
      </c>
      <c r="L100" s="70" t="str">
        <f t="shared" si="3"/>
        <v>HABITAT RESTORATION 2%</v>
      </c>
      <c r="M100" s="18">
        <f>+E117</f>
        <v>904121.73</v>
      </c>
      <c r="N100" s="71">
        <f t="shared" si="2"/>
        <v>1.4999999999999999E-2</v>
      </c>
    </row>
    <row r="101" spans="1:17" x14ac:dyDescent="0.2">
      <c r="A101" s="77" t="s">
        <v>61</v>
      </c>
      <c r="B101" s="65">
        <v>0</v>
      </c>
      <c r="C101" s="65">
        <v>0</v>
      </c>
      <c r="D101" s="75">
        <v>0</v>
      </c>
      <c r="E101" s="65">
        <f>B101+C101-D101</f>
        <v>0</v>
      </c>
      <c r="F101" s="65">
        <f>E101-B101</f>
        <v>0</v>
      </c>
      <c r="G101" s="67">
        <v>0</v>
      </c>
      <c r="H101" s="19"/>
      <c r="I101" s="42"/>
      <c r="J101" s="69"/>
      <c r="K101" s="76" t="s">
        <v>62</v>
      </c>
      <c r="L101" s="70" t="str">
        <f t="shared" si="3"/>
        <v>QUIMBY 3%</v>
      </c>
      <c r="M101" s="18">
        <f>+E126</f>
        <v>1563887.4399999997</v>
      </c>
      <c r="N101" s="71">
        <f t="shared" si="2"/>
        <v>2.5000000000000001E-2</v>
      </c>
    </row>
    <row r="102" spans="1:17" x14ac:dyDescent="0.2">
      <c r="A102" s="60" t="s">
        <v>63</v>
      </c>
      <c r="B102" s="61">
        <f>SUM(B97:B101)</f>
        <v>29609409.929999996</v>
      </c>
      <c r="C102" s="61">
        <f>SUM(C97:C101)</f>
        <v>1908.66</v>
      </c>
      <c r="D102" s="61">
        <f>SUM(D97:D101)</f>
        <v>161539.06</v>
      </c>
      <c r="E102" s="61">
        <f>SUM(E97:E101)</f>
        <v>29449779.529999997</v>
      </c>
      <c r="F102" s="61">
        <f>SUM(F97:F101)</f>
        <v>-159630.39999999816</v>
      </c>
      <c r="G102" s="62">
        <f>F102/B102</f>
        <v>-5.3912050384449586E-3</v>
      </c>
      <c r="H102" s="47"/>
      <c r="I102" s="68"/>
      <c r="J102" s="69"/>
      <c r="K102" s="76"/>
      <c r="L102" s="70"/>
      <c r="M102" s="18"/>
      <c r="N102" s="22">
        <f t="shared" si="2"/>
        <v>0</v>
      </c>
    </row>
    <row r="103" spans="1:17" s="26" customFormat="1" x14ac:dyDescent="0.2">
      <c r="A103" s="64" t="s">
        <v>64</v>
      </c>
      <c r="B103" s="66"/>
      <c r="C103" s="66"/>
      <c r="D103" s="66"/>
      <c r="E103" s="66"/>
      <c r="F103" s="66"/>
      <c r="G103" s="78"/>
      <c r="H103" s="79"/>
      <c r="I103" s="68"/>
      <c r="J103" s="69"/>
      <c r="K103" s="70" t="s">
        <v>65</v>
      </c>
      <c r="L103" s="70" t="str">
        <f t="shared" si="3"/>
        <v>OTHER RESTRICTED FUNDS 17%</v>
      </c>
      <c r="M103" s="80">
        <f>+E141-M96-M97-M98-M99-M100-M101-M102</f>
        <v>10297188.979999991</v>
      </c>
      <c r="N103" s="71">
        <f t="shared" si="2"/>
        <v>0.16700000000000001</v>
      </c>
      <c r="Q103" s="81"/>
    </row>
    <row r="104" spans="1:17" x14ac:dyDescent="0.2">
      <c r="A104" s="72" t="s">
        <v>66</v>
      </c>
      <c r="B104" s="65">
        <v>913617.17</v>
      </c>
      <c r="C104" s="65">
        <v>168496.71</v>
      </c>
      <c r="D104" s="65">
        <v>164943.97</v>
      </c>
      <c r="E104" s="65">
        <f>B104+C104-D104</f>
        <v>917169.91000000015</v>
      </c>
      <c r="F104" s="65">
        <f>E104-B104</f>
        <v>3552.7400000001071</v>
      </c>
      <c r="G104" s="67">
        <f>F104/B104</f>
        <v>3.8886528369427502E-3</v>
      </c>
      <c r="H104" s="19"/>
      <c r="I104" s="42"/>
      <c r="J104" s="69"/>
      <c r="K104" s="82"/>
      <c r="L104" s="82"/>
      <c r="M104" s="18">
        <f>SUM(M96:M103)</f>
        <v>61654613.159999982</v>
      </c>
      <c r="N104" s="22">
        <f>SUM(N96:N103)</f>
        <v>0.99900000000000011</v>
      </c>
    </row>
    <row r="105" spans="1:17" x14ac:dyDescent="0.2">
      <c r="A105" s="83" t="s">
        <v>67</v>
      </c>
      <c r="B105" s="65">
        <v>28189.500000000004</v>
      </c>
      <c r="C105" s="65">
        <v>0</v>
      </c>
      <c r="D105" s="65">
        <v>0</v>
      </c>
      <c r="E105" s="65">
        <f t="shared" ref="E105:E137" si="4">B105+C105-D105</f>
        <v>28189.500000000004</v>
      </c>
      <c r="F105" s="65">
        <f t="shared" ref="F105:F137" si="5">E105-B105</f>
        <v>0</v>
      </c>
      <c r="G105" s="67">
        <f t="shared" ref="G105:G137" si="6">F105/B105</f>
        <v>0</v>
      </c>
      <c r="H105" s="19"/>
      <c r="I105" s="42"/>
      <c r="J105" s="69"/>
      <c r="K105" s="82"/>
      <c r="P105" s="3"/>
      <c r="Q105" s="2"/>
    </row>
    <row r="106" spans="1:17" x14ac:dyDescent="0.2">
      <c r="A106" s="72" t="s">
        <v>68</v>
      </c>
      <c r="B106" s="65">
        <v>32540.709999999992</v>
      </c>
      <c r="C106" s="65">
        <v>102.49</v>
      </c>
      <c r="D106" s="65">
        <v>8.42</v>
      </c>
      <c r="E106" s="65">
        <f t="shared" si="4"/>
        <v>32634.779999999995</v>
      </c>
      <c r="F106" s="65">
        <f t="shared" si="5"/>
        <v>94.070000000003347</v>
      </c>
      <c r="G106" s="67">
        <f t="shared" si="6"/>
        <v>2.8908404272679784E-3</v>
      </c>
      <c r="H106" s="19"/>
      <c r="I106" s="42"/>
      <c r="J106" s="69"/>
      <c r="K106" s="82"/>
      <c r="P106" s="3"/>
      <c r="Q106" s="2"/>
    </row>
    <row r="107" spans="1:17" x14ac:dyDescent="0.2">
      <c r="A107" s="72" t="s">
        <v>69</v>
      </c>
      <c r="B107" s="65">
        <v>0</v>
      </c>
      <c r="C107" s="65">
        <v>23618</v>
      </c>
      <c r="D107" s="65">
        <v>23618</v>
      </c>
      <c r="E107" s="65">
        <f t="shared" si="4"/>
        <v>0</v>
      </c>
      <c r="F107" s="65">
        <f t="shared" si="5"/>
        <v>0</v>
      </c>
      <c r="G107" s="67">
        <v>0</v>
      </c>
      <c r="H107" s="19"/>
      <c r="I107" s="42"/>
      <c r="J107" s="69"/>
      <c r="K107" s="82"/>
      <c r="L107" s="31"/>
      <c r="P107" s="3"/>
      <c r="Q107" s="2"/>
    </row>
    <row r="108" spans="1:17" x14ac:dyDescent="0.2">
      <c r="A108" s="84" t="s">
        <v>70</v>
      </c>
      <c r="B108" s="65">
        <v>0</v>
      </c>
      <c r="C108" s="65">
        <v>0</v>
      </c>
      <c r="D108" s="65">
        <v>0</v>
      </c>
      <c r="E108" s="65">
        <f t="shared" si="4"/>
        <v>0</v>
      </c>
      <c r="F108" s="65">
        <f t="shared" si="5"/>
        <v>0</v>
      </c>
      <c r="G108" s="67">
        <v>0</v>
      </c>
      <c r="H108" s="19"/>
      <c r="I108" s="42"/>
      <c r="J108" s="69"/>
      <c r="K108" s="82"/>
      <c r="P108" s="3"/>
      <c r="Q108" s="2"/>
    </row>
    <row r="109" spans="1:17" x14ac:dyDescent="0.2">
      <c r="A109" s="72" t="s">
        <v>58</v>
      </c>
      <c r="B109" s="65">
        <v>1462228.9300000002</v>
      </c>
      <c r="C109" s="65">
        <v>25593.74</v>
      </c>
      <c r="D109" s="65">
        <v>51728.84</v>
      </c>
      <c r="E109" s="65">
        <f t="shared" si="4"/>
        <v>1436093.83</v>
      </c>
      <c r="F109" s="65">
        <f t="shared" si="5"/>
        <v>-26135.100000000093</v>
      </c>
      <c r="G109" s="67">
        <f t="shared" si="6"/>
        <v>-1.7873466639727945E-2</v>
      </c>
      <c r="H109" s="19"/>
      <c r="I109" s="42"/>
      <c r="J109" s="69"/>
      <c r="K109" s="82"/>
      <c r="P109" s="3"/>
      <c r="Q109" s="2"/>
    </row>
    <row r="110" spans="1:17" x14ac:dyDescent="0.2">
      <c r="A110" s="72" t="s">
        <v>71</v>
      </c>
      <c r="B110" s="65">
        <v>446511.33</v>
      </c>
      <c r="C110" s="65">
        <v>9700.33</v>
      </c>
      <c r="D110" s="65">
        <v>24302.089999999997</v>
      </c>
      <c r="E110" s="65">
        <f t="shared" si="4"/>
        <v>431909.57000000007</v>
      </c>
      <c r="F110" s="65">
        <f t="shared" si="5"/>
        <v>-14601.759999999951</v>
      </c>
      <c r="G110" s="67">
        <f t="shared" si="6"/>
        <v>-3.2701880151618887E-2</v>
      </c>
      <c r="H110" s="19"/>
      <c r="I110" s="42"/>
      <c r="J110" s="69"/>
      <c r="K110" s="82"/>
      <c r="P110" s="3"/>
      <c r="Q110" s="2"/>
    </row>
    <row r="111" spans="1:17" x14ac:dyDescent="0.2">
      <c r="A111" s="72" t="s">
        <v>72</v>
      </c>
      <c r="B111" s="65">
        <v>82135.69</v>
      </c>
      <c r="C111" s="65">
        <v>14366.21</v>
      </c>
      <c r="D111" s="65">
        <v>0</v>
      </c>
      <c r="E111" s="65">
        <f t="shared" si="4"/>
        <v>96501.9</v>
      </c>
      <c r="F111" s="65">
        <f t="shared" si="5"/>
        <v>14366.209999999992</v>
      </c>
      <c r="G111" s="67">
        <f t="shared" si="6"/>
        <v>0.17490825242960753</v>
      </c>
      <c r="H111" s="19"/>
      <c r="I111" s="42"/>
      <c r="J111" s="69"/>
      <c r="K111" s="9"/>
      <c r="L111" s="9"/>
      <c r="M111" s="10" t="s">
        <v>73</v>
      </c>
      <c r="N111" s="10" t="s">
        <v>74</v>
      </c>
      <c r="O111" s="10" t="s">
        <v>75</v>
      </c>
      <c r="P111" s="10" t="s">
        <v>76</v>
      </c>
      <c r="Q111" s="10" t="s">
        <v>77</v>
      </c>
    </row>
    <row r="112" spans="1:17" ht="12.75" thickBot="1" x14ac:dyDescent="0.25">
      <c r="A112" s="72" t="s">
        <v>78</v>
      </c>
      <c r="B112" s="65">
        <v>653668.03</v>
      </c>
      <c r="C112" s="65">
        <v>57462.25</v>
      </c>
      <c r="D112" s="65">
        <v>17097</v>
      </c>
      <c r="E112" s="65">
        <f t="shared" si="4"/>
        <v>694033.28</v>
      </c>
      <c r="F112" s="65">
        <f t="shared" si="5"/>
        <v>40365.25</v>
      </c>
      <c r="G112" s="67">
        <f t="shared" si="6"/>
        <v>6.1751910981480918E-2</v>
      </c>
      <c r="H112" s="19"/>
      <c r="I112" s="42"/>
      <c r="J112" s="69"/>
      <c r="K112" s="85"/>
      <c r="L112" s="86" t="s">
        <v>79</v>
      </c>
      <c r="M112" s="86" t="s">
        <v>79</v>
      </c>
      <c r="N112" s="86" t="s">
        <v>80</v>
      </c>
      <c r="O112" s="86" t="s">
        <v>81</v>
      </c>
      <c r="P112" s="86" t="s">
        <v>82</v>
      </c>
      <c r="Q112" s="86" t="s">
        <v>81</v>
      </c>
    </row>
    <row r="113" spans="1:17" x14ac:dyDescent="0.2">
      <c r="A113" s="72" t="s">
        <v>83</v>
      </c>
      <c r="B113" s="65">
        <v>2175035.9500000007</v>
      </c>
      <c r="C113" s="65">
        <v>341557.7</v>
      </c>
      <c r="D113" s="65">
        <v>5208.3999999999996</v>
      </c>
      <c r="E113" s="65">
        <f t="shared" si="4"/>
        <v>2511385.2500000009</v>
      </c>
      <c r="F113" s="65">
        <f t="shared" si="5"/>
        <v>336349.30000000028</v>
      </c>
      <c r="G113" s="67">
        <f t="shared" si="6"/>
        <v>0.15464080030493296</v>
      </c>
      <c r="H113" s="19"/>
      <c r="I113" s="42"/>
      <c r="J113" s="69"/>
      <c r="K113" s="70"/>
      <c r="L113" s="87" t="s">
        <v>84</v>
      </c>
      <c r="M113" s="88" t="s">
        <v>85</v>
      </c>
      <c r="N113" s="89">
        <f>B16+D16</f>
        <v>5520693.1500000032</v>
      </c>
      <c r="O113" s="90" t="s">
        <v>86</v>
      </c>
      <c r="P113" s="90" t="s">
        <v>86</v>
      </c>
      <c r="Q113" s="90" t="s">
        <v>86</v>
      </c>
    </row>
    <row r="114" spans="1:17" x14ac:dyDescent="0.2">
      <c r="A114" s="72" t="s">
        <v>87</v>
      </c>
      <c r="B114" s="65">
        <v>92584.580000000045</v>
      </c>
      <c r="C114" s="65">
        <v>0</v>
      </c>
      <c r="D114" s="65">
        <v>0</v>
      </c>
      <c r="E114" s="65">
        <f t="shared" si="4"/>
        <v>92584.580000000045</v>
      </c>
      <c r="F114" s="65">
        <f t="shared" si="5"/>
        <v>0</v>
      </c>
      <c r="G114" s="67">
        <f t="shared" si="6"/>
        <v>0</v>
      </c>
      <c r="H114" s="19"/>
      <c r="I114" s="42"/>
      <c r="J114" s="69"/>
      <c r="K114" s="70"/>
      <c r="L114" s="87"/>
      <c r="M114" s="88"/>
      <c r="N114" s="89"/>
      <c r="O114" s="91"/>
      <c r="P114" s="90"/>
      <c r="Q114" s="90"/>
    </row>
    <row r="115" spans="1:17" x14ac:dyDescent="0.2">
      <c r="A115" s="72" t="s">
        <v>88</v>
      </c>
      <c r="B115" s="65">
        <v>876102.8899999999</v>
      </c>
      <c r="C115" s="65">
        <v>42215.14</v>
      </c>
      <c r="D115" s="65">
        <v>29461.7</v>
      </c>
      <c r="E115" s="65">
        <f t="shared" si="4"/>
        <v>888856.33</v>
      </c>
      <c r="F115" s="65">
        <f t="shared" si="5"/>
        <v>12753.440000000061</v>
      </c>
      <c r="G115" s="67">
        <f t="shared" si="6"/>
        <v>1.4557011677018965E-2</v>
      </c>
      <c r="H115" s="19"/>
      <c r="I115" s="42"/>
      <c r="J115" s="69"/>
      <c r="K115" s="70"/>
      <c r="L115" s="87" t="s">
        <v>89</v>
      </c>
      <c r="M115" s="88" t="s">
        <v>90</v>
      </c>
      <c r="N115" s="89">
        <f>I170</f>
        <v>28950733.609999996</v>
      </c>
      <c r="O115" s="91">
        <f>AVERAGE(J170)</f>
        <v>2.341E-2</v>
      </c>
      <c r="P115" s="92">
        <f>+N115/(N$119-N$113)</f>
        <v>0.51407777125849563</v>
      </c>
      <c r="Q115" s="93">
        <f>ROUND(O115*P115,4)</f>
        <v>1.2E-2</v>
      </c>
    </row>
    <row r="116" spans="1:17" x14ac:dyDescent="0.2">
      <c r="A116" s="72" t="s">
        <v>91</v>
      </c>
      <c r="B116" s="65">
        <v>103794.52999999998</v>
      </c>
      <c r="C116" s="65">
        <v>46657.98</v>
      </c>
      <c r="D116" s="65">
        <v>73164.75</v>
      </c>
      <c r="E116" s="65">
        <f t="shared" si="4"/>
        <v>77287.75999999998</v>
      </c>
      <c r="F116" s="65">
        <f t="shared" si="5"/>
        <v>-26506.770000000004</v>
      </c>
      <c r="G116" s="67">
        <f>F116/B116</f>
        <v>-0.25537733057801804</v>
      </c>
      <c r="H116" s="19"/>
      <c r="I116" s="42"/>
      <c r="J116" s="69"/>
      <c r="K116" s="76"/>
      <c r="L116" s="17" t="s">
        <v>92</v>
      </c>
      <c r="M116" s="88" t="s">
        <v>93</v>
      </c>
      <c r="N116" s="89">
        <f>I172+I174</f>
        <v>4165129.9199999995</v>
      </c>
      <c r="O116" s="91">
        <f>AVERAGE(J172:J174)</f>
        <v>1.6750000000000001E-2</v>
      </c>
      <c r="P116" s="92">
        <f t="shared" ref="P116:P118" si="7">+N116/(N$119-N$113)</f>
        <v>7.3960153656903352E-2</v>
      </c>
      <c r="Q116" s="93">
        <f t="shared" ref="Q116:Q118" si="8">ROUND(O116*P116,4)</f>
        <v>1.1999999999999999E-3</v>
      </c>
    </row>
    <row r="117" spans="1:17" x14ac:dyDescent="0.2">
      <c r="A117" s="72" t="s">
        <v>60</v>
      </c>
      <c r="B117" s="65">
        <v>904121.73</v>
      </c>
      <c r="C117" s="66">
        <v>0</v>
      </c>
      <c r="D117" s="66">
        <v>0</v>
      </c>
      <c r="E117" s="65">
        <f t="shared" si="4"/>
        <v>904121.73</v>
      </c>
      <c r="F117" s="65">
        <f t="shared" si="5"/>
        <v>0</v>
      </c>
      <c r="G117" s="67">
        <f t="shared" si="6"/>
        <v>0</v>
      </c>
      <c r="H117" s="19"/>
      <c r="I117" s="42"/>
      <c r="J117" s="69"/>
      <c r="K117" s="94"/>
      <c r="L117" s="2" t="s">
        <v>92</v>
      </c>
      <c r="M117" s="95" t="s">
        <v>94</v>
      </c>
      <c r="N117" s="89">
        <f>I249</f>
        <v>18200000</v>
      </c>
      <c r="O117" s="91">
        <f>AVERAGE(J176:J248)</f>
        <v>1.883561643835616E-2</v>
      </c>
      <c r="P117" s="92">
        <f t="shared" si="7"/>
        <v>0.32317714510947149</v>
      </c>
      <c r="Q117" s="93">
        <f t="shared" si="8"/>
        <v>6.1000000000000004E-3</v>
      </c>
    </row>
    <row r="118" spans="1:17" ht="22.5" x14ac:dyDescent="0.2">
      <c r="A118" s="72" t="s">
        <v>95</v>
      </c>
      <c r="B118" s="65">
        <v>760390.85</v>
      </c>
      <c r="C118" s="66">
        <v>0</v>
      </c>
      <c r="D118" s="66">
        <v>4592.5600000000004</v>
      </c>
      <c r="E118" s="65">
        <f t="shared" si="4"/>
        <v>755798.28999999992</v>
      </c>
      <c r="F118" s="65">
        <f t="shared" si="5"/>
        <v>-4592.5600000000559</v>
      </c>
      <c r="G118" s="67">
        <f>F118/B118</f>
        <v>-6.0397360120785989E-3</v>
      </c>
      <c r="H118" s="19"/>
      <c r="I118" s="42"/>
      <c r="J118" s="69"/>
      <c r="K118" s="94"/>
      <c r="L118" s="2" t="s">
        <v>96</v>
      </c>
      <c r="M118" s="95" t="s">
        <v>97</v>
      </c>
      <c r="N118" s="89">
        <f>I257</f>
        <v>5000000</v>
      </c>
      <c r="O118" s="91">
        <f>AVERAGE(J251:J256)</f>
        <v>1.4583333333333332E-2</v>
      </c>
      <c r="P118" s="92">
        <f t="shared" si="7"/>
        <v>8.8784929975129517E-2</v>
      </c>
      <c r="Q118" s="93">
        <f t="shared" si="8"/>
        <v>1.2999999999999999E-3</v>
      </c>
    </row>
    <row r="119" spans="1:17" ht="12.75" thickBot="1" x14ac:dyDescent="0.25">
      <c r="A119" s="84" t="s">
        <v>98</v>
      </c>
      <c r="B119" s="65">
        <v>66236.59</v>
      </c>
      <c r="C119" s="66">
        <v>0</v>
      </c>
      <c r="D119" s="66">
        <v>0</v>
      </c>
      <c r="E119" s="65">
        <f t="shared" si="4"/>
        <v>66236.59</v>
      </c>
      <c r="F119" s="65">
        <f t="shared" si="5"/>
        <v>0</v>
      </c>
      <c r="G119" s="67">
        <f t="shared" si="6"/>
        <v>0</v>
      </c>
      <c r="H119" s="19"/>
      <c r="I119" s="42"/>
      <c r="J119" s="69"/>
      <c r="M119" s="95"/>
      <c r="N119" s="96">
        <f>SUM(N113:N118)</f>
        <v>61836556.68</v>
      </c>
      <c r="O119" s="91"/>
      <c r="P119" s="97">
        <f>SUM(P113:P118)</f>
        <v>1</v>
      </c>
      <c r="Q119" s="97">
        <f>SUM(Q113:Q118)</f>
        <v>2.06E-2</v>
      </c>
    </row>
    <row r="120" spans="1:17" ht="12.75" thickTop="1" x14ac:dyDescent="0.2">
      <c r="A120" s="84" t="s">
        <v>99</v>
      </c>
      <c r="B120" s="65">
        <v>330907.76999999996</v>
      </c>
      <c r="C120" s="66">
        <v>2765.35</v>
      </c>
      <c r="D120" s="66">
        <v>1320.87</v>
      </c>
      <c r="E120" s="65">
        <f t="shared" si="4"/>
        <v>332352.24999999994</v>
      </c>
      <c r="F120" s="65">
        <f t="shared" si="5"/>
        <v>1444.4799999999814</v>
      </c>
      <c r="G120" s="67">
        <f t="shared" si="6"/>
        <v>4.3652042380267512E-3</v>
      </c>
      <c r="H120" s="19"/>
      <c r="I120" s="42"/>
      <c r="J120" s="69"/>
      <c r="P120" s="3"/>
      <c r="Q120" s="2"/>
    </row>
    <row r="121" spans="1:17" x14ac:dyDescent="0.2">
      <c r="A121" s="84" t="s">
        <v>100</v>
      </c>
      <c r="B121" s="65">
        <v>0</v>
      </c>
      <c r="C121" s="66">
        <v>0</v>
      </c>
      <c r="D121" s="66">
        <v>0</v>
      </c>
      <c r="E121" s="65">
        <f t="shared" si="4"/>
        <v>0</v>
      </c>
      <c r="F121" s="65">
        <f t="shared" si="5"/>
        <v>0</v>
      </c>
      <c r="G121" s="67">
        <v>0</v>
      </c>
      <c r="H121" s="19"/>
      <c r="I121" s="42"/>
      <c r="J121" s="69"/>
      <c r="P121" s="3"/>
      <c r="Q121" s="2"/>
    </row>
    <row r="122" spans="1:17" x14ac:dyDescent="0.2">
      <c r="A122" s="84" t="s">
        <v>101</v>
      </c>
      <c r="B122" s="65">
        <v>1757.7599999999918</v>
      </c>
      <c r="C122" s="66">
        <v>0</v>
      </c>
      <c r="D122" s="66">
        <v>0</v>
      </c>
      <c r="E122" s="65">
        <f t="shared" si="4"/>
        <v>1757.7599999999918</v>
      </c>
      <c r="F122" s="65">
        <f t="shared" si="5"/>
        <v>0</v>
      </c>
      <c r="G122" s="67">
        <f t="shared" si="6"/>
        <v>0</v>
      </c>
      <c r="H122" s="19"/>
      <c r="I122" s="42"/>
      <c r="J122" s="69"/>
      <c r="P122" s="3"/>
      <c r="Q122" s="2"/>
    </row>
    <row r="123" spans="1:17" x14ac:dyDescent="0.2">
      <c r="A123" s="84" t="s">
        <v>102</v>
      </c>
      <c r="B123" s="65">
        <v>766700.45</v>
      </c>
      <c r="C123" s="66">
        <v>1500</v>
      </c>
      <c r="D123" s="66">
        <v>721</v>
      </c>
      <c r="E123" s="65">
        <f t="shared" si="4"/>
        <v>767479.45</v>
      </c>
      <c r="F123" s="65">
        <f t="shared" si="5"/>
        <v>779</v>
      </c>
      <c r="G123" s="67">
        <f t="shared" si="6"/>
        <v>1.0160421844020047E-3</v>
      </c>
      <c r="H123" s="19"/>
      <c r="I123" s="42"/>
      <c r="J123" s="69"/>
      <c r="P123" s="3"/>
      <c r="Q123" s="2"/>
    </row>
    <row r="124" spans="1:17" x14ac:dyDescent="0.2">
      <c r="A124" s="84" t="s">
        <v>103</v>
      </c>
      <c r="B124" s="65">
        <v>95587.829999999914</v>
      </c>
      <c r="C124" s="66">
        <v>0</v>
      </c>
      <c r="D124" s="66">
        <v>0</v>
      </c>
      <c r="E124" s="65">
        <f t="shared" si="4"/>
        <v>95587.829999999914</v>
      </c>
      <c r="F124" s="65">
        <f t="shared" si="5"/>
        <v>0</v>
      </c>
      <c r="G124" s="67">
        <f t="shared" si="6"/>
        <v>0</v>
      </c>
      <c r="H124" s="19"/>
      <c r="I124" s="42"/>
      <c r="J124" s="69"/>
      <c r="P124" s="3"/>
      <c r="Q124" s="2"/>
    </row>
    <row r="125" spans="1:17" x14ac:dyDescent="0.2">
      <c r="A125" s="84" t="s">
        <v>104</v>
      </c>
      <c r="B125" s="65">
        <v>0</v>
      </c>
      <c r="C125" s="66">
        <v>144320</v>
      </c>
      <c r="D125" s="66">
        <v>144320</v>
      </c>
      <c r="E125" s="65">
        <f t="shared" si="4"/>
        <v>0</v>
      </c>
      <c r="F125" s="65">
        <f t="shared" si="5"/>
        <v>0</v>
      </c>
      <c r="G125" s="67">
        <v>0</v>
      </c>
      <c r="H125" s="19"/>
      <c r="I125" s="42"/>
      <c r="J125" s="69"/>
      <c r="P125" s="3"/>
      <c r="Q125" s="2"/>
    </row>
    <row r="126" spans="1:17" x14ac:dyDescent="0.2">
      <c r="A126" s="72" t="s">
        <v>62</v>
      </c>
      <c r="B126" s="65">
        <v>1716374.4399999997</v>
      </c>
      <c r="C126" s="66">
        <v>0</v>
      </c>
      <c r="D126" s="66">
        <v>152487</v>
      </c>
      <c r="E126" s="65">
        <f t="shared" si="4"/>
        <v>1563887.4399999997</v>
      </c>
      <c r="F126" s="65">
        <f t="shared" si="5"/>
        <v>-152487</v>
      </c>
      <c r="G126" s="67">
        <f t="shared" si="6"/>
        <v>-8.884250222230064E-2</v>
      </c>
      <c r="H126" s="19"/>
      <c r="I126" s="42"/>
      <c r="J126" s="69"/>
      <c r="P126" s="3"/>
      <c r="Q126" s="2"/>
    </row>
    <row r="127" spans="1:17" x14ac:dyDescent="0.2">
      <c r="A127" s="72" t="s">
        <v>105</v>
      </c>
      <c r="B127" s="65">
        <v>154314.38999999998</v>
      </c>
      <c r="C127" s="66">
        <v>0</v>
      </c>
      <c r="D127" s="66">
        <v>0</v>
      </c>
      <c r="E127" s="65">
        <f t="shared" si="4"/>
        <v>154314.38999999998</v>
      </c>
      <c r="F127" s="65">
        <f t="shared" si="5"/>
        <v>0</v>
      </c>
      <c r="G127" s="67">
        <f t="shared" si="6"/>
        <v>0</v>
      </c>
      <c r="H127" s="19"/>
      <c r="I127" s="42"/>
      <c r="J127" s="69"/>
      <c r="P127" s="3"/>
      <c r="Q127" s="2"/>
    </row>
    <row r="128" spans="1:17" x14ac:dyDescent="0.2">
      <c r="A128" s="72" t="s">
        <v>106</v>
      </c>
      <c r="B128" s="65">
        <v>833102.67999999993</v>
      </c>
      <c r="C128" s="66">
        <v>2444</v>
      </c>
      <c r="D128" s="66">
        <v>0</v>
      </c>
      <c r="E128" s="65">
        <f t="shared" si="4"/>
        <v>835546.67999999993</v>
      </c>
      <c r="F128" s="65">
        <f t="shared" si="5"/>
        <v>2444</v>
      </c>
      <c r="G128" s="67">
        <f t="shared" si="6"/>
        <v>2.9336119768574027E-3</v>
      </c>
      <c r="H128" s="19"/>
      <c r="I128" s="42"/>
      <c r="J128" s="69"/>
      <c r="P128" s="3"/>
      <c r="Q128" s="2"/>
    </row>
    <row r="129" spans="1:17" x14ac:dyDescent="0.2">
      <c r="A129" s="72" t="s">
        <v>107</v>
      </c>
      <c r="B129" s="65">
        <v>508178.02000000008</v>
      </c>
      <c r="C129" s="65">
        <v>0</v>
      </c>
      <c r="D129" s="65">
        <v>0</v>
      </c>
      <c r="E129" s="65">
        <f t="shared" si="4"/>
        <v>508178.02000000008</v>
      </c>
      <c r="F129" s="65">
        <f t="shared" si="5"/>
        <v>0</v>
      </c>
      <c r="G129" s="67">
        <f t="shared" si="6"/>
        <v>0</v>
      </c>
      <c r="H129" s="19"/>
      <c r="I129" s="42"/>
      <c r="J129" s="69"/>
      <c r="P129" s="3"/>
      <c r="Q129" s="2"/>
    </row>
    <row r="130" spans="1:17" x14ac:dyDescent="0.2">
      <c r="A130" s="72" t="s">
        <v>108</v>
      </c>
      <c r="B130" s="65">
        <v>0</v>
      </c>
      <c r="C130" s="65">
        <v>0</v>
      </c>
      <c r="D130" s="65">
        <v>0</v>
      </c>
      <c r="E130" s="65">
        <f t="shared" si="4"/>
        <v>0</v>
      </c>
      <c r="F130" s="65">
        <f t="shared" si="5"/>
        <v>0</v>
      </c>
      <c r="G130" s="67">
        <v>0</v>
      </c>
      <c r="H130" s="19"/>
      <c r="I130" s="42"/>
      <c r="J130" s="69"/>
      <c r="P130" s="3"/>
      <c r="Q130" s="2"/>
    </row>
    <row r="131" spans="1:17" x14ac:dyDescent="0.2">
      <c r="A131" s="72" t="s">
        <v>109</v>
      </c>
      <c r="B131" s="65">
        <v>0</v>
      </c>
      <c r="C131" s="65">
        <v>0</v>
      </c>
      <c r="D131" s="65">
        <v>0</v>
      </c>
      <c r="E131" s="65">
        <f t="shared" si="4"/>
        <v>0</v>
      </c>
      <c r="F131" s="65">
        <f t="shared" si="5"/>
        <v>0</v>
      </c>
      <c r="G131" s="67">
        <v>0</v>
      </c>
      <c r="H131" s="19"/>
      <c r="I131" s="42"/>
      <c r="J131" s="69"/>
      <c r="P131" s="3"/>
      <c r="Q131" s="2"/>
    </row>
    <row r="132" spans="1:17" x14ac:dyDescent="0.2">
      <c r="A132" s="72" t="s">
        <v>110</v>
      </c>
      <c r="B132" s="65">
        <v>0</v>
      </c>
      <c r="C132" s="65">
        <v>0</v>
      </c>
      <c r="D132" s="65">
        <v>0</v>
      </c>
      <c r="E132" s="65">
        <f t="shared" si="4"/>
        <v>0</v>
      </c>
      <c r="F132" s="65">
        <f t="shared" si="5"/>
        <v>0</v>
      </c>
      <c r="G132" s="67">
        <v>0</v>
      </c>
      <c r="H132" s="19"/>
      <c r="I132" s="42"/>
      <c r="J132" s="69"/>
      <c r="P132" s="3"/>
      <c r="Q132" s="2"/>
    </row>
    <row r="133" spans="1:17" x14ac:dyDescent="0.2">
      <c r="A133" s="72" t="s">
        <v>111</v>
      </c>
      <c r="B133" s="65">
        <v>0</v>
      </c>
      <c r="C133" s="65">
        <v>0</v>
      </c>
      <c r="D133" s="65">
        <v>0</v>
      </c>
      <c r="E133" s="65">
        <f t="shared" si="4"/>
        <v>0</v>
      </c>
      <c r="F133" s="65">
        <f t="shared" si="5"/>
        <v>0</v>
      </c>
      <c r="G133" s="67">
        <v>0</v>
      </c>
      <c r="H133" s="19"/>
      <c r="I133" s="42"/>
      <c r="J133" s="69"/>
      <c r="P133" s="3"/>
      <c r="Q133" s="2"/>
    </row>
    <row r="134" spans="1:17" x14ac:dyDescent="0.2">
      <c r="A134" s="72" t="s">
        <v>112</v>
      </c>
      <c r="B134" s="65">
        <v>190382.04</v>
      </c>
      <c r="C134" s="65">
        <v>0</v>
      </c>
      <c r="D134" s="65">
        <v>0</v>
      </c>
      <c r="E134" s="65">
        <f t="shared" si="4"/>
        <v>190382.04</v>
      </c>
      <c r="F134" s="65">
        <f t="shared" si="5"/>
        <v>0</v>
      </c>
      <c r="G134" s="67">
        <f>F134/B134</f>
        <v>0</v>
      </c>
      <c r="H134" s="19"/>
      <c r="I134" s="42"/>
      <c r="J134" s="69"/>
      <c r="P134" s="3"/>
      <c r="Q134" s="2"/>
    </row>
    <row r="135" spans="1:17" x14ac:dyDescent="0.2">
      <c r="A135" s="72" t="s">
        <v>113</v>
      </c>
      <c r="B135" s="65">
        <v>190934.53</v>
      </c>
      <c r="C135" s="66">
        <v>0</v>
      </c>
      <c r="D135" s="66">
        <v>0</v>
      </c>
      <c r="E135" s="65">
        <f t="shared" si="4"/>
        <v>190934.53</v>
      </c>
      <c r="F135" s="65">
        <f t="shared" si="5"/>
        <v>0</v>
      </c>
      <c r="G135" s="67">
        <f>F135/B135</f>
        <v>0</v>
      </c>
      <c r="H135" s="19"/>
      <c r="I135" s="42"/>
      <c r="J135" s="69"/>
      <c r="P135" s="3"/>
      <c r="Q135" s="2"/>
    </row>
    <row r="136" spans="1:17" x14ac:dyDescent="0.2">
      <c r="A136" s="72" t="s">
        <v>114</v>
      </c>
      <c r="B136" s="65">
        <v>0</v>
      </c>
      <c r="C136" s="65">
        <v>0</v>
      </c>
      <c r="D136" s="65">
        <v>0</v>
      </c>
      <c r="E136" s="65">
        <f t="shared" si="4"/>
        <v>0</v>
      </c>
      <c r="F136" s="65">
        <f t="shared" si="5"/>
        <v>0</v>
      </c>
      <c r="G136" s="67">
        <v>0</v>
      </c>
      <c r="H136" s="19"/>
      <c r="I136" s="42"/>
      <c r="J136" s="69"/>
      <c r="P136" s="3"/>
      <c r="Q136" s="2"/>
    </row>
    <row r="137" spans="1:17" x14ac:dyDescent="0.2">
      <c r="A137" s="72" t="s">
        <v>115</v>
      </c>
      <c r="B137" s="65">
        <v>634820.9</v>
      </c>
      <c r="C137" s="66">
        <v>28373.75</v>
      </c>
      <c r="D137" s="66">
        <v>35126.36</v>
      </c>
      <c r="E137" s="65">
        <f t="shared" si="4"/>
        <v>628068.29</v>
      </c>
      <c r="F137" s="65">
        <f t="shared" si="5"/>
        <v>-6752.609999999986</v>
      </c>
      <c r="G137" s="67">
        <f t="shared" si="6"/>
        <v>-1.0637031641522807E-2</v>
      </c>
      <c r="H137" s="19"/>
      <c r="I137" s="42"/>
      <c r="J137" s="98"/>
      <c r="P137" s="3"/>
      <c r="Q137" s="2"/>
    </row>
    <row r="138" spans="1:17" x14ac:dyDescent="0.2">
      <c r="A138" s="60" t="s">
        <v>63</v>
      </c>
      <c r="B138" s="99">
        <f>SUM(B104:B137)</f>
        <v>14020219.289999997</v>
      </c>
      <c r="C138" s="99">
        <f>SUM(C104:C137)</f>
        <v>909173.64999999991</v>
      </c>
      <c r="D138" s="61">
        <f>SUM(D104:D137)</f>
        <v>728100.96000000008</v>
      </c>
      <c r="E138" s="61">
        <f>SUM(E104:E137)</f>
        <v>14201291.979999997</v>
      </c>
      <c r="F138" s="99">
        <f>SUM(F104:F137)</f>
        <v>181072.69000000029</v>
      </c>
      <c r="G138" s="62">
        <f>F138/B138</f>
        <v>1.2915111115926085E-2</v>
      </c>
      <c r="H138" s="19"/>
      <c r="I138" s="42"/>
      <c r="J138" s="100"/>
      <c r="P138" s="3"/>
      <c r="Q138" s="2"/>
    </row>
    <row r="139" spans="1:17" ht="12.75" thickBot="1" x14ac:dyDescent="0.25">
      <c r="A139" s="60" t="s">
        <v>116</v>
      </c>
      <c r="B139" s="101">
        <f>B95+B102+B138</f>
        <v>61897464.009999998</v>
      </c>
      <c r="C139" s="101">
        <f>C95+C102+C138</f>
        <v>4975275.3100000005</v>
      </c>
      <c r="D139" s="101">
        <f>D95+D102+D138</f>
        <v>5218126.1599999992</v>
      </c>
      <c r="E139" s="101">
        <f>E95+E102+E138</f>
        <v>61654613.159999996</v>
      </c>
      <c r="F139" s="101">
        <f>F95+F102+F138</f>
        <v>-242850.84999999846</v>
      </c>
      <c r="G139" s="62">
        <f>F139/B139</f>
        <v>-3.9234377996611317E-3</v>
      </c>
      <c r="H139" s="19"/>
      <c r="I139" s="42"/>
      <c r="J139" s="102"/>
      <c r="P139" s="3"/>
      <c r="Q139" s="2"/>
    </row>
    <row r="140" spans="1:17" ht="12.75" thickTop="1" x14ac:dyDescent="0.2">
      <c r="A140" s="41"/>
      <c r="B140" s="103"/>
      <c r="C140" s="103"/>
      <c r="D140" s="41" t="s">
        <v>117</v>
      </c>
      <c r="E140" s="41"/>
      <c r="F140" s="103"/>
      <c r="G140" s="104"/>
      <c r="H140" s="105"/>
      <c r="I140" s="68"/>
      <c r="J140" s="106"/>
      <c r="K140" s="94"/>
    </row>
    <row r="141" spans="1:17" ht="12.75" thickBot="1" x14ac:dyDescent="0.25">
      <c r="A141" s="41"/>
      <c r="B141" s="103"/>
      <c r="C141" s="41" t="s">
        <v>118</v>
      </c>
      <c r="D141" s="41"/>
      <c r="E141" s="107">
        <f>ROUND(E139+E140,2)</f>
        <v>61654613.159999996</v>
      </c>
      <c r="F141" s="103"/>
      <c r="G141" s="74"/>
      <c r="H141" s="19"/>
      <c r="I141" s="108"/>
      <c r="J141" s="109"/>
    </row>
    <row r="142" spans="1:17" ht="12.75" thickTop="1" x14ac:dyDescent="0.2">
      <c r="B142" s="20"/>
      <c r="C142" s="20"/>
      <c r="F142" s="20"/>
      <c r="G142" s="31"/>
      <c r="H142" s="18"/>
      <c r="I142" s="110"/>
      <c r="J142" s="29"/>
    </row>
    <row r="143" spans="1:17" x14ac:dyDescent="0.2">
      <c r="B143" s="20"/>
      <c r="C143" s="20"/>
      <c r="F143" s="20"/>
      <c r="G143" s="31"/>
      <c r="I143" s="110"/>
      <c r="J143" s="29"/>
    </row>
    <row r="144" spans="1:17" x14ac:dyDescent="0.2">
      <c r="B144" s="20"/>
      <c r="C144" s="20"/>
      <c r="F144" s="20"/>
      <c r="G144" s="31"/>
      <c r="I144" s="110"/>
      <c r="J144" s="29"/>
    </row>
    <row r="145" spans="2:10" x14ac:dyDescent="0.2">
      <c r="B145" s="20"/>
      <c r="C145" s="20"/>
      <c r="F145" s="20"/>
      <c r="G145" s="31"/>
      <c r="I145" s="110"/>
      <c r="J145" s="29"/>
    </row>
    <row r="146" spans="2:10" x14ac:dyDescent="0.2">
      <c r="B146" s="20"/>
      <c r="C146" s="20"/>
      <c r="F146" s="20"/>
      <c r="G146" s="31"/>
      <c r="I146" s="110"/>
      <c r="J146" s="29"/>
    </row>
    <row r="147" spans="2:10" x14ac:dyDescent="0.2">
      <c r="B147" s="20"/>
      <c r="C147" s="20"/>
      <c r="F147" s="20"/>
      <c r="G147" s="31"/>
      <c r="I147" s="110"/>
      <c r="J147" s="29"/>
    </row>
    <row r="148" spans="2:10" x14ac:dyDescent="0.2">
      <c r="B148" s="20"/>
      <c r="C148" s="20"/>
      <c r="F148" s="20"/>
      <c r="G148" s="31"/>
      <c r="I148" s="110"/>
      <c r="J148" s="29"/>
    </row>
    <row r="149" spans="2:10" x14ac:dyDescent="0.2">
      <c r="B149" s="20"/>
      <c r="C149" s="20"/>
      <c r="F149" s="20"/>
      <c r="G149" s="31"/>
      <c r="I149" s="110"/>
      <c r="J149" s="29"/>
    </row>
    <row r="150" spans="2:10" x14ac:dyDescent="0.2">
      <c r="B150" s="20"/>
      <c r="C150" s="20"/>
      <c r="F150" s="20"/>
      <c r="G150" s="31"/>
      <c r="I150" s="74"/>
      <c r="J150" s="31"/>
    </row>
    <row r="151" spans="2:10" x14ac:dyDescent="0.2">
      <c r="B151" s="20"/>
      <c r="C151" s="20"/>
      <c r="F151" s="20"/>
      <c r="G151" s="31"/>
      <c r="I151" s="74"/>
      <c r="J151" s="31"/>
    </row>
    <row r="152" spans="2:10" x14ac:dyDescent="0.2">
      <c r="B152" s="20"/>
      <c r="C152" s="20"/>
      <c r="F152" s="20"/>
      <c r="G152" s="31"/>
      <c r="I152" s="74"/>
      <c r="J152" s="31"/>
    </row>
    <row r="153" spans="2:10" x14ac:dyDescent="0.2">
      <c r="B153" s="20"/>
      <c r="C153" s="20"/>
      <c r="F153" s="20"/>
      <c r="G153" s="31"/>
      <c r="I153" s="74"/>
      <c r="J153" s="31"/>
    </row>
    <row r="154" spans="2:10" x14ac:dyDescent="0.2">
      <c r="B154" s="20"/>
      <c r="C154" s="20"/>
      <c r="F154" s="20"/>
      <c r="G154" s="31"/>
      <c r="I154" s="74"/>
      <c r="J154" s="31"/>
    </row>
    <row r="155" spans="2:10" x14ac:dyDescent="0.2">
      <c r="B155" s="20"/>
      <c r="C155" s="20"/>
      <c r="F155" s="20"/>
      <c r="G155" s="31"/>
      <c r="I155" s="74"/>
      <c r="J155" s="31"/>
    </row>
    <row r="156" spans="2:10" x14ac:dyDescent="0.2">
      <c r="B156" s="20"/>
      <c r="C156" s="20"/>
      <c r="F156" s="20"/>
      <c r="G156" s="31"/>
      <c r="I156" s="74"/>
      <c r="J156" s="31"/>
    </row>
    <row r="157" spans="2:10" x14ac:dyDescent="0.2">
      <c r="B157" s="20"/>
      <c r="C157" s="20"/>
      <c r="F157" s="20"/>
      <c r="G157" s="31"/>
      <c r="I157" s="74"/>
      <c r="J157" s="31"/>
    </row>
    <row r="158" spans="2:10" x14ac:dyDescent="0.2">
      <c r="B158" s="20"/>
      <c r="C158" s="20"/>
      <c r="F158" s="20"/>
      <c r="G158" s="31"/>
      <c r="I158" s="74"/>
      <c r="J158" s="31"/>
    </row>
    <row r="159" spans="2:10" x14ac:dyDescent="0.2">
      <c r="B159" s="20"/>
      <c r="C159" s="20"/>
      <c r="F159" s="20"/>
      <c r="G159" s="31"/>
      <c r="I159" s="74"/>
      <c r="J159" s="31"/>
    </row>
    <row r="160" spans="2:10" x14ac:dyDescent="0.2">
      <c r="B160" s="20"/>
      <c r="C160" s="20"/>
      <c r="F160" s="20"/>
      <c r="G160" s="31"/>
      <c r="I160" s="74"/>
      <c r="J160" s="31"/>
    </row>
    <row r="161" spans="1:13" x14ac:dyDescent="0.2">
      <c r="B161" s="20"/>
      <c r="C161" s="20"/>
      <c r="F161" s="20"/>
      <c r="G161" s="31"/>
      <c r="I161" s="74"/>
      <c r="J161" s="31"/>
    </row>
    <row r="162" spans="1:13" ht="11.25" x14ac:dyDescent="0.2">
      <c r="A162" s="181" t="s">
        <v>0</v>
      </c>
      <c r="B162" s="181"/>
      <c r="C162" s="181"/>
      <c r="D162" s="181"/>
      <c r="E162" s="181"/>
      <c r="F162" s="181"/>
      <c r="G162" s="181"/>
      <c r="H162" s="181"/>
      <c r="I162" s="181"/>
      <c r="J162" s="181"/>
      <c r="K162" s="1"/>
    </row>
    <row r="163" spans="1:13" ht="11.25" x14ac:dyDescent="0.2">
      <c r="A163" s="181" t="s">
        <v>119</v>
      </c>
      <c r="B163" s="181"/>
      <c r="C163" s="181"/>
      <c r="D163" s="181"/>
      <c r="E163" s="181"/>
      <c r="F163" s="181"/>
      <c r="G163" s="181"/>
      <c r="H163" s="181"/>
      <c r="I163" s="181"/>
      <c r="J163" s="181"/>
      <c r="K163" s="1"/>
    </row>
    <row r="164" spans="1:13" ht="12" customHeight="1" x14ac:dyDescent="0.2">
      <c r="A164" s="182" t="s">
        <v>2</v>
      </c>
      <c r="B164" s="182"/>
      <c r="C164" s="182"/>
      <c r="D164" s="182"/>
      <c r="E164" s="182"/>
      <c r="F164" s="182"/>
      <c r="G164" s="182"/>
      <c r="H164" s="182"/>
      <c r="I164" s="182"/>
      <c r="J164" s="182"/>
      <c r="K164" s="4"/>
    </row>
    <row r="165" spans="1:13" x14ac:dyDescent="0.2">
      <c r="A165" s="111"/>
      <c r="B165" s="6"/>
      <c r="C165" s="6"/>
      <c r="D165" s="6"/>
      <c r="E165" s="6"/>
      <c r="F165" s="112"/>
      <c r="G165" s="112"/>
      <c r="H165" s="113"/>
      <c r="I165" s="114"/>
      <c r="J165" s="112"/>
      <c r="K165" s="112"/>
    </row>
    <row r="166" spans="1:13" x14ac:dyDescent="0.2">
      <c r="A166" s="36"/>
      <c r="B166" s="36"/>
      <c r="C166" s="36"/>
      <c r="D166" s="36"/>
      <c r="E166" s="36"/>
      <c r="F166" s="36"/>
      <c r="G166" s="36"/>
      <c r="H166" s="115"/>
      <c r="I166" s="116"/>
      <c r="J166" s="36"/>
      <c r="K166" s="36"/>
    </row>
    <row r="167" spans="1:13" ht="11.25" x14ac:dyDescent="0.2">
      <c r="A167" s="9"/>
      <c r="B167" s="10" t="s">
        <v>73</v>
      </c>
      <c r="C167" s="10"/>
      <c r="D167" s="10" t="s">
        <v>120</v>
      </c>
      <c r="E167" s="10"/>
      <c r="F167" s="10" t="s">
        <v>121</v>
      </c>
      <c r="G167" s="10" t="s">
        <v>74</v>
      </c>
      <c r="H167" s="117" t="s">
        <v>122</v>
      </c>
      <c r="I167" s="118" t="s">
        <v>123</v>
      </c>
      <c r="J167" s="10"/>
      <c r="K167" s="10"/>
    </row>
    <row r="168" spans="1:13" thickBot="1" x14ac:dyDescent="0.25">
      <c r="A168" s="86" t="s">
        <v>79</v>
      </c>
      <c r="B168" s="86" t="s">
        <v>79</v>
      </c>
      <c r="C168" s="86" t="s">
        <v>124</v>
      </c>
      <c r="D168" s="86" t="s">
        <v>125</v>
      </c>
      <c r="E168" s="86" t="s">
        <v>126</v>
      </c>
      <c r="F168" s="86" t="s">
        <v>125</v>
      </c>
      <c r="G168" s="86" t="s">
        <v>80</v>
      </c>
      <c r="H168" s="119" t="s">
        <v>127</v>
      </c>
      <c r="I168" s="120" t="s">
        <v>80</v>
      </c>
      <c r="J168" s="86" t="s">
        <v>128</v>
      </c>
      <c r="L168" s="26"/>
      <c r="M168" s="26"/>
    </row>
    <row r="169" spans="1:13" x14ac:dyDescent="0.2">
      <c r="A169" s="87"/>
      <c r="B169" s="88"/>
      <c r="C169" s="88"/>
      <c r="D169" s="32"/>
      <c r="E169" s="121"/>
      <c r="F169" s="32"/>
      <c r="G169" s="89"/>
      <c r="H169" s="122"/>
      <c r="I169" s="123"/>
      <c r="J169" s="124"/>
      <c r="L169" s="125"/>
      <c r="M169" s="125"/>
    </row>
    <row r="170" spans="1:13" ht="11.25" x14ac:dyDescent="0.2">
      <c r="A170" s="87" t="s">
        <v>89</v>
      </c>
      <c r="B170" s="88" t="s">
        <v>129</v>
      </c>
      <c r="C170" s="88"/>
      <c r="D170" s="32" t="s">
        <v>130</v>
      </c>
      <c r="E170" s="121" t="s">
        <v>130</v>
      </c>
      <c r="F170" s="32" t="s">
        <v>131</v>
      </c>
      <c r="G170" s="89">
        <f>I170</f>
        <v>28950733.609999996</v>
      </c>
      <c r="H170" s="122" t="s">
        <v>130</v>
      </c>
      <c r="I170" s="89">
        <f>E16</f>
        <v>28950733.609999996</v>
      </c>
      <c r="J170" s="124">
        <v>2.341E-2</v>
      </c>
      <c r="L170" s="125"/>
      <c r="M170" s="126"/>
    </row>
    <row r="171" spans="1:13" ht="11.25" x14ac:dyDescent="0.2">
      <c r="A171" s="87" t="s">
        <v>132</v>
      </c>
      <c r="B171" s="88"/>
      <c r="C171" s="88"/>
      <c r="D171" s="32"/>
      <c r="E171" s="121"/>
      <c r="F171" s="32"/>
      <c r="G171" s="89"/>
      <c r="H171" s="122"/>
      <c r="I171" s="89"/>
      <c r="J171" s="124"/>
      <c r="L171" s="125"/>
      <c r="M171" s="126"/>
    </row>
    <row r="172" spans="1:13" ht="11.25" x14ac:dyDescent="0.2">
      <c r="A172" s="87" t="s">
        <v>133</v>
      </c>
      <c r="B172" s="88" t="s">
        <v>5</v>
      </c>
      <c r="C172" s="88"/>
      <c r="D172" s="127">
        <v>43154</v>
      </c>
      <c r="E172" s="32" t="s">
        <v>134</v>
      </c>
      <c r="F172" s="127">
        <v>43884</v>
      </c>
      <c r="G172" s="89">
        <f>I172</f>
        <v>250000</v>
      </c>
      <c r="H172" s="122" t="s">
        <v>130</v>
      </c>
      <c r="I172" s="89">
        <v>250000</v>
      </c>
      <c r="J172" s="124">
        <v>1.7500000000000002E-2</v>
      </c>
      <c r="L172" s="125"/>
      <c r="M172" s="126"/>
    </row>
    <row r="173" spans="1:13" ht="11.25" x14ac:dyDescent="0.2">
      <c r="A173" s="87"/>
      <c r="B173" s="88"/>
      <c r="C173" s="88"/>
      <c r="D173" s="127"/>
      <c r="E173" s="32"/>
      <c r="F173" s="127"/>
      <c r="G173" s="89"/>
      <c r="H173" s="122"/>
      <c r="I173" s="89"/>
      <c r="J173" s="124"/>
      <c r="L173" s="125"/>
      <c r="M173" s="126"/>
    </row>
    <row r="174" spans="1:13" ht="11.25" x14ac:dyDescent="0.2">
      <c r="A174" s="87" t="s">
        <v>133</v>
      </c>
      <c r="B174" s="88" t="s">
        <v>5</v>
      </c>
      <c r="C174" s="88"/>
      <c r="D174" s="127">
        <v>43154</v>
      </c>
      <c r="E174" s="32" t="s">
        <v>134</v>
      </c>
      <c r="F174" s="127">
        <v>43884</v>
      </c>
      <c r="G174" s="89">
        <f>I174</f>
        <v>3915129.9199999995</v>
      </c>
      <c r="H174" s="122" t="s">
        <v>130</v>
      </c>
      <c r="I174" s="89">
        <f>F16-I172</f>
        <v>3915129.9199999995</v>
      </c>
      <c r="J174" s="124">
        <v>1.6E-2</v>
      </c>
      <c r="L174" s="125"/>
      <c r="M174" s="126"/>
    </row>
    <row r="175" spans="1:13" x14ac:dyDescent="0.2">
      <c r="A175" s="87"/>
      <c r="B175" s="88"/>
      <c r="C175" s="88"/>
      <c r="D175" s="32"/>
      <c r="E175" s="32"/>
      <c r="F175" s="32"/>
      <c r="G175" s="89"/>
      <c r="H175" s="128"/>
      <c r="I175" s="123"/>
      <c r="J175" s="32"/>
      <c r="L175" s="26"/>
      <c r="M175" s="129"/>
    </row>
    <row r="176" spans="1:13" ht="22.5" x14ac:dyDescent="0.2">
      <c r="A176" s="130" t="s">
        <v>135</v>
      </c>
      <c r="B176" s="131" t="s">
        <v>136</v>
      </c>
      <c r="C176" s="132" t="s">
        <v>137</v>
      </c>
      <c r="D176" s="133">
        <v>42541</v>
      </c>
      <c r="E176" s="50" t="s">
        <v>138</v>
      </c>
      <c r="F176" s="133">
        <v>43725</v>
      </c>
      <c r="G176" s="134">
        <v>250000</v>
      </c>
      <c r="H176" s="134"/>
      <c r="I176" s="134">
        <v>250000</v>
      </c>
      <c r="J176" s="135">
        <v>1.2500000000000001E-2</v>
      </c>
      <c r="L176" s="125"/>
      <c r="M176" s="126"/>
    </row>
    <row r="177" spans="1:13" ht="22.5" x14ac:dyDescent="0.2">
      <c r="A177" s="17"/>
      <c r="B177" s="131" t="s">
        <v>139</v>
      </c>
      <c r="C177" s="132" t="s">
        <v>140</v>
      </c>
      <c r="D177" s="133">
        <v>43042</v>
      </c>
      <c r="E177" s="50" t="s">
        <v>141</v>
      </c>
      <c r="F177" s="133">
        <v>44868</v>
      </c>
      <c r="G177" s="134">
        <v>250000</v>
      </c>
      <c r="H177" s="134"/>
      <c r="I177" s="134">
        <v>250000</v>
      </c>
      <c r="J177" s="135">
        <v>2.1999999999999999E-2</v>
      </c>
      <c r="L177" s="125"/>
      <c r="M177" s="126"/>
    </row>
    <row r="178" spans="1:13" ht="11.25" x14ac:dyDescent="0.2">
      <c r="A178" s="17"/>
      <c r="B178" s="131" t="s">
        <v>142</v>
      </c>
      <c r="C178" s="132" t="s">
        <v>143</v>
      </c>
      <c r="D178" s="133">
        <v>43671</v>
      </c>
      <c r="E178" s="50" t="s">
        <v>144</v>
      </c>
      <c r="F178" s="133">
        <v>44767</v>
      </c>
      <c r="G178" s="134">
        <v>250000</v>
      </c>
      <c r="H178" s="134"/>
      <c r="I178" s="134">
        <v>250000</v>
      </c>
      <c r="J178" s="135">
        <v>2.1499999999999998E-2</v>
      </c>
      <c r="L178" s="125"/>
      <c r="M178" s="126"/>
    </row>
    <row r="179" spans="1:13" ht="22.5" x14ac:dyDescent="0.2">
      <c r="A179" s="17"/>
      <c r="B179" s="131" t="s">
        <v>145</v>
      </c>
      <c r="C179" s="132" t="s">
        <v>146</v>
      </c>
      <c r="D179" s="133">
        <v>43088</v>
      </c>
      <c r="E179" s="50" t="s">
        <v>147</v>
      </c>
      <c r="F179" s="133">
        <v>44550</v>
      </c>
      <c r="G179" s="134">
        <v>250000</v>
      </c>
      <c r="H179" s="134"/>
      <c r="I179" s="134">
        <v>250000</v>
      </c>
      <c r="J179" s="135">
        <v>2.1999999999999999E-2</v>
      </c>
      <c r="L179" s="125"/>
      <c r="M179" s="126"/>
    </row>
    <row r="180" spans="1:13" ht="22.5" x14ac:dyDescent="0.2">
      <c r="A180" s="17"/>
      <c r="B180" s="131" t="s">
        <v>148</v>
      </c>
      <c r="C180" s="132" t="s">
        <v>149</v>
      </c>
      <c r="D180" s="133">
        <v>42815</v>
      </c>
      <c r="E180" s="50" t="s">
        <v>141</v>
      </c>
      <c r="F180" s="133">
        <v>44656</v>
      </c>
      <c r="G180" s="134">
        <v>250000</v>
      </c>
      <c r="H180" s="134"/>
      <c r="I180" s="134">
        <v>250000</v>
      </c>
      <c r="J180" s="135">
        <v>2.4500000000000001E-2</v>
      </c>
      <c r="L180" s="125"/>
      <c r="M180" s="126"/>
    </row>
    <row r="181" spans="1:13" ht="22.5" x14ac:dyDescent="0.2">
      <c r="A181" s="17"/>
      <c r="B181" s="131" t="s">
        <v>150</v>
      </c>
      <c r="C181" s="132" t="s">
        <v>151</v>
      </c>
      <c r="D181" s="133">
        <v>43693</v>
      </c>
      <c r="E181" s="50" t="s">
        <v>152</v>
      </c>
      <c r="F181" s="133">
        <v>44243</v>
      </c>
      <c r="G181" s="134">
        <v>250000</v>
      </c>
      <c r="H181" s="134"/>
      <c r="I181" s="134">
        <v>250000</v>
      </c>
      <c r="J181" s="135">
        <v>1.9E-2</v>
      </c>
      <c r="L181" s="125"/>
      <c r="M181" s="126"/>
    </row>
    <row r="182" spans="1:13" ht="22.5" x14ac:dyDescent="0.2">
      <c r="A182" s="17"/>
      <c r="B182" s="131" t="s">
        <v>153</v>
      </c>
      <c r="C182" s="132" t="s">
        <v>154</v>
      </c>
      <c r="D182" s="133">
        <v>42664</v>
      </c>
      <c r="E182" s="50" t="s">
        <v>144</v>
      </c>
      <c r="F182" s="133">
        <v>43759</v>
      </c>
      <c r="G182" s="134">
        <v>250000</v>
      </c>
      <c r="H182" s="134"/>
      <c r="I182" s="134">
        <v>250000</v>
      </c>
      <c r="J182" s="135">
        <v>1.2E-2</v>
      </c>
      <c r="L182" s="125"/>
      <c r="M182" s="126"/>
    </row>
    <row r="183" spans="1:13" ht="22.5" x14ac:dyDescent="0.2">
      <c r="A183" s="17"/>
      <c r="B183" s="131" t="s">
        <v>155</v>
      </c>
      <c r="C183" s="132" t="s">
        <v>156</v>
      </c>
      <c r="D183" s="133">
        <v>43089</v>
      </c>
      <c r="E183" s="50" t="s">
        <v>147</v>
      </c>
      <c r="F183" s="133">
        <v>44550</v>
      </c>
      <c r="G183" s="134">
        <v>250000</v>
      </c>
      <c r="H183" s="134"/>
      <c r="I183" s="134">
        <v>250000</v>
      </c>
      <c r="J183" s="135">
        <v>2.1499999999999998E-2</v>
      </c>
      <c r="L183" s="125"/>
      <c r="M183" s="126"/>
    </row>
    <row r="184" spans="1:13" ht="22.5" x14ac:dyDescent="0.2">
      <c r="A184" s="17"/>
      <c r="B184" s="131" t="s">
        <v>157</v>
      </c>
      <c r="C184" s="132" t="s">
        <v>158</v>
      </c>
      <c r="D184" s="133">
        <v>42627</v>
      </c>
      <c r="E184" s="50" t="s">
        <v>144</v>
      </c>
      <c r="F184" s="133">
        <v>43721</v>
      </c>
      <c r="G184" s="134">
        <v>250000</v>
      </c>
      <c r="H184" s="134"/>
      <c r="I184" s="134">
        <v>250000</v>
      </c>
      <c r="J184" s="135">
        <v>1.15E-2</v>
      </c>
      <c r="L184" s="125"/>
      <c r="M184" s="126"/>
    </row>
    <row r="185" spans="1:13" ht="22.5" x14ac:dyDescent="0.2">
      <c r="A185" s="17"/>
      <c r="B185" s="131" t="s">
        <v>159</v>
      </c>
      <c r="C185" s="132" t="s">
        <v>160</v>
      </c>
      <c r="D185" s="133">
        <v>43644</v>
      </c>
      <c r="E185" s="32" t="s">
        <v>134</v>
      </c>
      <c r="F185" s="133">
        <v>44375</v>
      </c>
      <c r="G185" s="134">
        <v>250000</v>
      </c>
      <c r="H185" s="134"/>
      <c r="I185" s="134">
        <v>250000</v>
      </c>
      <c r="J185" s="135">
        <v>2.1000000000000001E-2</v>
      </c>
      <c r="L185" s="125"/>
      <c r="M185" s="126"/>
    </row>
    <row r="186" spans="1:13" ht="22.5" x14ac:dyDescent="0.2">
      <c r="A186" s="17"/>
      <c r="B186" s="131" t="s">
        <v>161</v>
      </c>
      <c r="C186" s="132" t="s">
        <v>162</v>
      </c>
      <c r="D186" s="133">
        <v>42928</v>
      </c>
      <c r="E186" s="50" t="s">
        <v>141</v>
      </c>
      <c r="F186" s="133">
        <v>44754</v>
      </c>
      <c r="G186" s="134">
        <v>250000</v>
      </c>
      <c r="H186" s="134"/>
      <c r="I186" s="134">
        <v>250000</v>
      </c>
      <c r="J186" s="135">
        <v>2.1999999999999999E-2</v>
      </c>
      <c r="L186" s="125"/>
      <c r="M186" s="126"/>
    </row>
    <row r="187" spans="1:13" ht="11.25" x14ac:dyDescent="0.2">
      <c r="A187" s="17"/>
      <c r="B187" s="131" t="s">
        <v>163</v>
      </c>
      <c r="C187" s="132" t="s">
        <v>164</v>
      </c>
      <c r="D187" s="133">
        <v>42650</v>
      </c>
      <c r="E187" s="50" t="s">
        <v>147</v>
      </c>
      <c r="F187" s="133">
        <v>44111</v>
      </c>
      <c r="G187" s="134">
        <v>250000</v>
      </c>
      <c r="H187" s="134"/>
      <c r="I187" s="134">
        <v>250000</v>
      </c>
      <c r="J187" s="135">
        <v>1.35E-2</v>
      </c>
      <c r="L187" s="125"/>
      <c r="M187" s="126"/>
    </row>
    <row r="188" spans="1:13" ht="22.5" x14ac:dyDescent="0.2">
      <c r="A188" s="17"/>
      <c r="B188" s="131" t="s">
        <v>165</v>
      </c>
      <c r="C188" s="132" t="s">
        <v>166</v>
      </c>
      <c r="D188" s="133">
        <v>42935</v>
      </c>
      <c r="E188" s="50" t="s">
        <v>141</v>
      </c>
      <c r="F188" s="133">
        <v>44761</v>
      </c>
      <c r="G188" s="134">
        <v>250000</v>
      </c>
      <c r="H188" s="134"/>
      <c r="I188" s="134">
        <v>250000</v>
      </c>
      <c r="J188" s="135">
        <v>2.0500000000000001E-2</v>
      </c>
      <c r="L188" s="125"/>
      <c r="M188" s="126"/>
    </row>
    <row r="189" spans="1:13" ht="11.25" x14ac:dyDescent="0.2">
      <c r="A189" s="17"/>
      <c r="B189" s="131" t="s">
        <v>167</v>
      </c>
      <c r="C189" s="132" t="s">
        <v>168</v>
      </c>
      <c r="D189" s="133">
        <v>43700</v>
      </c>
      <c r="E189" s="50" t="s">
        <v>169</v>
      </c>
      <c r="F189" s="133">
        <v>43884</v>
      </c>
      <c r="G189" s="134">
        <v>250000</v>
      </c>
      <c r="H189" s="134"/>
      <c r="I189" s="134">
        <v>250000</v>
      </c>
      <c r="J189" s="135">
        <v>1.95E-2</v>
      </c>
      <c r="L189" s="125"/>
      <c r="M189" s="126"/>
    </row>
    <row r="190" spans="1:13" ht="22.5" x14ac:dyDescent="0.2">
      <c r="A190" s="17"/>
      <c r="B190" s="131" t="s">
        <v>170</v>
      </c>
      <c r="C190" s="132" t="s">
        <v>171</v>
      </c>
      <c r="D190" s="133">
        <v>42543</v>
      </c>
      <c r="E190" s="50" t="s">
        <v>138</v>
      </c>
      <c r="F190" s="133">
        <v>43731</v>
      </c>
      <c r="G190" s="134">
        <v>250000</v>
      </c>
      <c r="H190" s="134"/>
      <c r="I190" s="134">
        <v>250000</v>
      </c>
      <c r="J190" s="135">
        <v>1.2E-2</v>
      </c>
      <c r="L190" s="125"/>
      <c r="M190" s="126"/>
    </row>
    <row r="191" spans="1:13" ht="11.25" x14ac:dyDescent="0.2">
      <c r="A191" s="17"/>
      <c r="B191" s="131" t="s">
        <v>172</v>
      </c>
      <c r="C191" s="132" t="s">
        <v>173</v>
      </c>
      <c r="D191" s="133">
        <v>42656</v>
      </c>
      <c r="E191" s="50" t="s">
        <v>147</v>
      </c>
      <c r="F191" s="133">
        <v>44117</v>
      </c>
      <c r="G191" s="134">
        <v>250000</v>
      </c>
      <c r="H191" s="134"/>
      <c r="I191" s="134">
        <v>250000</v>
      </c>
      <c r="J191" s="135">
        <v>1.4E-2</v>
      </c>
      <c r="L191" s="125"/>
      <c r="M191" s="126"/>
    </row>
    <row r="192" spans="1:13" ht="22.5" x14ac:dyDescent="0.2">
      <c r="A192" s="17"/>
      <c r="B192" s="131" t="s">
        <v>174</v>
      </c>
      <c r="C192" s="132" t="s">
        <v>175</v>
      </c>
      <c r="D192" s="133">
        <v>43670</v>
      </c>
      <c r="E192" s="50" t="s">
        <v>144</v>
      </c>
      <c r="F192" s="133">
        <v>44767</v>
      </c>
      <c r="G192" s="134">
        <v>250000</v>
      </c>
      <c r="H192" s="134"/>
      <c r="I192" s="134">
        <v>250000</v>
      </c>
      <c r="J192" s="135">
        <v>2.1000000000000001E-2</v>
      </c>
      <c r="L192" s="125"/>
      <c r="M192" s="126"/>
    </row>
    <row r="193" spans="1:13" ht="22.5" x14ac:dyDescent="0.2">
      <c r="A193" s="17"/>
      <c r="B193" s="131" t="s">
        <v>176</v>
      </c>
      <c r="C193" s="132" t="s">
        <v>177</v>
      </c>
      <c r="D193" s="133">
        <v>43672</v>
      </c>
      <c r="E193" s="50" t="s">
        <v>152</v>
      </c>
      <c r="F193" s="133">
        <v>44222</v>
      </c>
      <c r="G193" s="134">
        <v>250000</v>
      </c>
      <c r="H193" s="134"/>
      <c r="I193" s="134">
        <v>250000</v>
      </c>
      <c r="J193" s="135">
        <v>1.95E-2</v>
      </c>
      <c r="L193" s="125"/>
      <c r="M193" s="126"/>
    </row>
    <row r="194" spans="1:13" ht="11.25" x14ac:dyDescent="0.2">
      <c r="A194" s="17"/>
      <c r="B194" s="136" t="s">
        <v>178</v>
      </c>
      <c r="C194" s="132" t="s">
        <v>179</v>
      </c>
      <c r="D194" s="133">
        <v>43154</v>
      </c>
      <c r="E194" s="50" t="s">
        <v>144</v>
      </c>
      <c r="F194" s="133">
        <v>44431</v>
      </c>
      <c r="G194" s="134">
        <v>250000</v>
      </c>
      <c r="H194" s="134"/>
      <c r="I194" s="134">
        <v>250000</v>
      </c>
      <c r="J194" s="135">
        <v>2.3E-2</v>
      </c>
      <c r="L194" s="125"/>
      <c r="M194" s="126"/>
    </row>
    <row r="195" spans="1:13" ht="11.25" x14ac:dyDescent="0.2">
      <c r="A195" s="17"/>
      <c r="B195" s="131" t="s">
        <v>180</v>
      </c>
      <c r="C195" s="132" t="s">
        <v>181</v>
      </c>
      <c r="D195" s="133">
        <v>42895</v>
      </c>
      <c r="E195" s="50" t="s">
        <v>141</v>
      </c>
      <c r="F195" s="133">
        <v>44721</v>
      </c>
      <c r="G195" s="134">
        <v>250000</v>
      </c>
      <c r="H195" s="134"/>
      <c r="I195" s="134">
        <v>250000</v>
      </c>
      <c r="J195" s="135">
        <v>2.0500000000000001E-2</v>
      </c>
      <c r="L195" s="125"/>
      <c r="M195" s="126"/>
    </row>
    <row r="196" spans="1:13" ht="22.5" x14ac:dyDescent="0.2">
      <c r="A196" s="17"/>
      <c r="B196" s="131" t="s">
        <v>182</v>
      </c>
      <c r="C196" s="132" t="s">
        <v>183</v>
      </c>
      <c r="D196" s="133">
        <v>42755</v>
      </c>
      <c r="E196" s="50" t="s">
        <v>141</v>
      </c>
      <c r="F196" s="133">
        <v>44581</v>
      </c>
      <c r="G196" s="134">
        <v>250000</v>
      </c>
      <c r="H196" s="134"/>
      <c r="I196" s="134">
        <v>250000</v>
      </c>
      <c r="J196" s="135">
        <v>0.02</v>
      </c>
      <c r="L196" s="125"/>
      <c r="M196" s="126"/>
    </row>
    <row r="197" spans="1:13" ht="11.25" x14ac:dyDescent="0.2">
      <c r="A197" s="17"/>
      <c r="B197" s="131" t="s">
        <v>184</v>
      </c>
      <c r="C197" s="132" t="s">
        <v>185</v>
      </c>
      <c r="D197" s="133">
        <v>43021</v>
      </c>
      <c r="E197" s="50" t="s">
        <v>147</v>
      </c>
      <c r="F197" s="133">
        <v>44482</v>
      </c>
      <c r="G197" s="134">
        <v>250000</v>
      </c>
      <c r="H197" s="134"/>
      <c r="I197" s="134">
        <v>250000</v>
      </c>
      <c r="J197" s="135">
        <v>0.02</v>
      </c>
      <c r="L197" s="125"/>
      <c r="M197" s="126"/>
    </row>
    <row r="198" spans="1:13" ht="11.25" x14ac:dyDescent="0.2">
      <c r="A198" s="17"/>
      <c r="B198" s="131" t="s">
        <v>186</v>
      </c>
      <c r="C198" s="132" t="s">
        <v>187</v>
      </c>
      <c r="D198" s="133">
        <v>43665</v>
      </c>
      <c r="E198" s="50" t="s">
        <v>134</v>
      </c>
      <c r="F198" s="133">
        <v>44396</v>
      </c>
      <c r="G198" s="134">
        <v>250000</v>
      </c>
      <c r="H198" s="134"/>
      <c r="I198" s="134">
        <v>250000</v>
      </c>
      <c r="J198" s="135">
        <v>2.0500000000000001E-2</v>
      </c>
      <c r="L198" s="125"/>
      <c r="M198" s="126"/>
    </row>
    <row r="199" spans="1:13" ht="22.5" x14ac:dyDescent="0.2">
      <c r="A199" s="17"/>
      <c r="B199" s="131" t="s">
        <v>188</v>
      </c>
      <c r="C199" s="132" t="s">
        <v>189</v>
      </c>
      <c r="D199" s="133">
        <v>42753</v>
      </c>
      <c r="E199" s="50" t="s">
        <v>141</v>
      </c>
      <c r="F199" s="133">
        <v>44579</v>
      </c>
      <c r="G199" s="134">
        <v>250000</v>
      </c>
      <c r="H199" s="134"/>
      <c r="I199" s="134">
        <v>250000</v>
      </c>
      <c r="J199" s="135">
        <v>2.0500000000000001E-2</v>
      </c>
      <c r="L199" s="125"/>
      <c r="M199" s="126"/>
    </row>
    <row r="200" spans="1:13" ht="22.5" x14ac:dyDescent="0.2">
      <c r="A200" s="17"/>
      <c r="B200" s="131" t="s">
        <v>190</v>
      </c>
      <c r="C200" s="132" t="s">
        <v>191</v>
      </c>
      <c r="D200" s="133">
        <v>42893</v>
      </c>
      <c r="E200" s="50" t="s">
        <v>141</v>
      </c>
      <c r="F200" s="133">
        <v>44719</v>
      </c>
      <c r="G200" s="134">
        <v>250000</v>
      </c>
      <c r="H200" s="134"/>
      <c r="I200" s="134">
        <v>250000</v>
      </c>
      <c r="J200" s="135">
        <v>2.1000000000000001E-2</v>
      </c>
      <c r="L200" s="125"/>
      <c r="M200" s="126"/>
    </row>
    <row r="201" spans="1:13" ht="22.5" x14ac:dyDescent="0.2">
      <c r="A201" s="17"/>
      <c r="B201" s="131" t="s">
        <v>192</v>
      </c>
      <c r="C201" s="132" t="s">
        <v>193</v>
      </c>
      <c r="D201" s="133">
        <v>43677</v>
      </c>
      <c r="E201" s="50" t="s">
        <v>134</v>
      </c>
      <c r="F201" s="133">
        <v>44407</v>
      </c>
      <c r="G201" s="134">
        <v>250000</v>
      </c>
      <c r="H201" s="134"/>
      <c r="I201" s="134">
        <v>250000</v>
      </c>
      <c r="J201" s="135">
        <v>1.95E-2</v>
      </c>
      <c r="L201" s="125"/>
      <c r="M201" s="126"/>
    </row>
    <row r="202" spans="1:13" ht="22.5" x14ac:dyDescent="0.2">
      <c r="A202" s="17"/>
      <c r="B202" s="131" t="s">
        <v>194</v>
      </c>
      <c r="C202" s="132" t="s">
        <v>195</v>
      </c>
      <c r="D202" s="133">
        <v>43152</v>
      </c>
      <c r="E202" s="50" t="s">
        <v>147</v>
      </c>
      <c r="F202" s="133">
        <v>44614</v>
      </c>
      <c r="G202" s="134">
        <v>250000</v>
      </c>
      <c r="H202" s="134"/>
      <c r="I202" s="134">
        <v>250000</v>
      </c>
      <c r="J202" s="135">
        <v>2.4500000000000001E-2</v>
      </c>
      <c r="L202" s="125"/>
      <c r="M202" s="126"/>
    </row>
    <row r="203" spans="1:13" ht="22.5" x14ac:dyDescent="0.2">
      <c r="A203" s="17"/>
      <c r="B203" s="131" t="s">
        <v>196</v>
      </c>
      <c r="C203" s="132" t="s">
        <v>197</v>
      </c>
      <c r="D203" s="133">
        <v>43117</v>
      </c>
      <c r="E203" s="50" t="s">
        <v>198</v>
      </c>
      <c r="F203" s="133">
        <v>44244</v>
      </c>
      <c r="G203" s="134">
        <v>250000</v>
      </c>
      <c r="H203" s="134"/>
      <c r="I203" s="134">
        <v>250000</v>
      </c>
      <c r="J203" s="135">
        <v>2.1499999999999998E-2</v>
      </c>
      <c r="L203" s="125"/>
      <c r="M203" s="126"/>
    </row>
    <row r="204" spans="1:13" ht="22.5" x14ac:dyDescent="0.2">
      <c r="A204" s="17"/>
      <c r="B204" s="131" t="s">
        <v>199</v>
      </c>
      <c r="C204" s="132" t="s">
        <v>200</v>
      </c>
      <c r="D204" s="133">
        <v>42930</v>
      </c>
      <c r="E204" s="50" t="s">
        <v>141</v>
      </c>
      <c r="F204" s="133">
        <v>44756</v>
      </c>
      <c r="G204" s="134">
        <v>250000</v>
      </c>
      <c r="H204" s="134"/>
      <c r="I204" s="134">
        <v>250000</v>
      </c>
      <c r="J204" s="135">
        <v>2.0500000000000001E-2</v>
      </c>
      <c r="L204" s="125"/>
      <c r="M204" s="126"/>
    </row>
    <row r="205" spans="1:13" ht="22.5" x14ac:dyDescent="0.2">
      <c r="A205" s="17"/>
      <c r="B205" s="131" t="s">
        <v>201</v>
      </c>
      <c r="C205" s="132" t="s">
        <v>202</v>
      </c>
      <c r="D205" s="133">
        <v>42755</v>
      </c>
      <c r="E205" s="50" t="s">
        <v>141</v>
      </c>
      <c r="F205" s="133">
        <v>44581</v>
      </c>
      <c r="G205" s="134">
        <v>250000</v>
      </c>
      <c r="H205" s="134"/>
      <c r="I205" s="134">
        <v>250000</v>
      </c>
      <c r="J205" s="135">
        <v>0.02</v>
      </c>
      <c r="L205" s="125"/>
      <c r="M205" s="126"/>
    </row>
    <row r="206" spans="1:13" ht="22.5" x14ac:dyDescent="0.2">
      <c r="A206" s="17"/>
      <c r="B206" s="131" t="s">
        <v>203</v>
      </c>
      <c r="C206" s="132" t="s">
        <v>204</v>
      </c>
      <c r="D206" s="133">
        <v>43112</v>
      </c>
      <c r="E206" s="50" t="s">
        <v>205</v>
      </c>
      <c r="F206" s="133">
        <v>43934</v>
      </c>
      <c r="G206" s="134">
        <v>250000</v>
      </c>
      <c r="H206" s="134"/>
      <c r="I206" s="134">
        <v>250000</v>
      </c>
      <c r="J206" s="135">
        <v>0.02</v>
      </c>
      <c r="L206" s="125"/>
      <c r="M206" s="126"/>
    </row>
    <row r="207" spans="1:13" ht="11.25" x14ac:dyDescent="0.2">
      <c r="A207" s="17"/>
      <c r="B207" s="131" t="s">
        <v>206</v>
      </c>
      <c r="C207" s="132" t="s">
        <v>207</v>
      </c>
      <c r="D207" s="133">
        <v>43628</v>
      </c>
      <c r="E207" s="50" t="s">
        <v>144</v>
      </c>
      <c r="F207" s="133">
        <v>44725</v>
      </c>
      <c r="G207" s="134">
        <v>250000</v>
      </c>
      <c r="H207" s="134"/>
      <c r="I207" s="134">
        <v>250000</v>
      </c>
      <c r="J207" s="135">
        <v>2.5000000000000001E-2</v>
      </c>
      <c r="L207" s="125"/>
      <c r="M207" s="126"/>
    </row>
    <row r="208" spans="1:13" ht="22.5" x14ac:dyDescent="0.2">
      <c r="A208" s="17"/>
      <c r="B208" s="131" t="s">
        <v>208</v>
      </c>
      <c r="C208" s="132" t="s">
        <v>209</v>
      </c>
      <c r="D208" s="133">
        <v>42622</v>
      </c>
      <c r="E208" s="50" t="s">
        <v>210</v>
      </c>
      <c r="F208" s="133">
        <v>43991</v>
      </c>
      <c r="G208" s="134">
        <v>250000</v>
      </c>
      <c r="H208" s="134"/>
      <c r="I208" s="134">
        <v>250000</v>
      </c>
      <c r="J208" s="135">
        <v>1.15E-2</v>
      </c>
      <c r="L208" s="125"/>
      <c r="M208" s="126"/>
    </row>
    <row r="209" spans="1:17" ht="22.5" x14ac:dyDescent="0.2">
      <c r="A209" s="17"/>
      <c r="B209" s="131" t="s">
        <v>211</v>
      </c>
      <c r="C209" s="132" t="s">
        <v>212</v>
      </c>
      <c r="D209" s="133">
        <v>43616</v>
      </c>
      <c r="E209" s="50" t="s">
        <v>144</v>
      </c>
      <c r="F209" s="133">
        <v>44712</v>
      </c>
      <c r="G209" s="134">
        <v>250000</v>
      </c>
      <c r="H209" s="134"/>
      <c r="I209" s="134">
        <v>250000</v>
      </c>
      <c r="J209" s="135">
        <v>2.5000000000000001E-2</v>
      </c>
      <c r="L209" s="125"/>
      <c r="M209" s="126"/>
    </row>
    <row r="210" spans="1:17" ht="11.25" x14ac:dyDescent="0.2">
      <c r="A210" s="17"/>
      <c r="B210" s="131" t="s">
        <v>213</v>
      </c>
      <c r="C210" s="132" t="s">
        <v>214</v>
      </c>
      <c r="D210" s="133">
        <v>42815</v>
      </c>
      <c r="E210" s="50" t="s">
        <v>141</v>
      </c>
      <c r="F210" s="133">
        <v>44641</v>
      </c>
      <c r="G210" s="134">
        <v>250000</v>
      </c>
      <c r="H210" s="134"/>
      <c r="I210" s="134">
        <v>250000</v>
      </c>
      <c r="J210" s="135">
        <v>2.4500000000000001E-2</v>
      </c>
      <c r="L210" s="125"/>
      <c r="M210" s="126"/>
    </row>
    <row r="211" spans="1:17" ht="22.5" x14ac:dyDescent="0.2">
      <c r="A211" s="17"/>
      <c r="B211" s="131" t="s">
        <v>215</v>
      </c>
      <c r="C211" s="132" t="s">
        <v>216</v>
      </c>
      <c r="D211" s="133">
        <v>42762</v>
      </c>
      <c r="E211" s="50" t="s">
        <v>141</v>
      </c>
      <c r="F211" s="133">
        <v>44588</v>
      </c>
      <c r="G211" s="134">
        <v>250000</v>
      </c>
      <c r="H211" s="134"/>
      <c r="I211" s="134">
        <v>250000</v>
      </c>
      <c r="J211" s="135">
        <v>1.9E-2</v>
      </c>
      <c r="L211" s="125"/>
      <c r="M211" s="126"/>
    </row>
    <row r="212" spans="1:17" ht="22.5" x14ac:dyDescent="0.2">
      <c r="A212" s="17"/>
      <c r="B212" s="131" t="s">
        <v>217</v>
      </c>
      <c r="C212" s="132" t="s">
        <v>218</v>
      </c>
      <c r="D212" s="133">
        <v>42690</v>
      </c>
      <c r="E212" s="50" t="s">
        <v>198</v>
      </c>
      <c r="F212" s="133">
        <v>43815</v>
      </c>
      <c r="G212" s="134">
        <v>250000</v>
      </c>
      <c r="H212" s="134"/>
      <c r="I212" s="134">
        <v>250000</v>
      </c>
      <c r="J212" s="135">
        <v>1.15E-2</v>
      </c>
      <c r="L212" s="125"/>
      <c r="M212" s="126"/>
      <c r="Q212" s="2"/>
    </row>
    <row r="213" spans="1:17" ht="22.5" x14ac:dyDescent="0.2">
      <c r="A213" s="17"/>
      <c r="B213" s="131" t="s">
        <v>219</v>
      </c>
      <c r="C213" s="132" t="s">
        <v>220</v>
      </c>
      <c r="D213" s="133">
        <v>42888</v>
      </c>
      <c r="E213" s="50" t="s">
        <v>141</v>
      </c>
      <c r="F213" s="133">
        <v>44714</v>
      </c>
      <c r="G213" s="134">
        <v>250000</v>
      </c>
      <c r="H213" s="134"/>
      <c r="I213" s="134">
        <v>250000</v>
      </c>
      <c r="J213" s="135">
        <v>2.0500000000000001E-2</v>
      </c>
      <c r="L213" s="125"/>
      <c r="M213" s="126"/>
      <c r="Q213" s="2"/>
    </row>
    <row r="214" spans="1:17" ht="22.5" x14ac:dyDescent="0.2">
      <c r="A214" s="17"/>
      <c r="B214" s="131" t="s">
        <v>221</v>
      </c>
      <c r="C214" s="132" t="s">
        <v>222</v>
      </c>
      <c r="D214" s="133">
        <v>43028</v>
      </c>
      <c r="E214" s="50" t="s">
        <v>223</v>
      </c>
      <c r="F214" s="133">
        <v>44671</v>
      </c>
      <c r="G214" s="134">
        <v>250000</v>
      </c>
      <c r="H214" s="134"/>
      <c r="I214" s="134">
        <v>250000</v>
      </c>
      <c r="J214" s="135">
        <v>2.1000000000000001E-2</v>
      </c>
      <c r="L214" s="125"/>
      <c r="M214" s="126"/>
      <c r="Q214" s="2"/>
    </row>
    <row r="215" spans="1:17" ht="11.25" x14ac:dyDescent="0.2">
      <c r="A215" s="17"/>
      <c r="B215" s="131" t="s">
        <v>224</v>
      </c>
      <c r="C215" s="132" t="s">
        <v>225</v>
      </c>
      <c r="D215" s="133">
        <v>42620</v>
      </c>
      <c r="E215" s="50" t="s">
        <v>144</v>
      </c>
      <c r="F215" s="133">
        <v>43717</v>
      </c>
      <c r="G215" s="134">
        <v>250000</v>
      </c>
      <c r="H215" s="134"/>
      <c r="I215" s="134">
        <v>250000</v>
      </c>
      <c r="J215" s="135">
        <v>1.15E-2</v>
      </c>
      <c r="L215" s="125"/>
      <c r="M215" s="126"/>
      <c r="Q215" s="2"/>
    </row>
    <row r="216" spans="1:17" ht="22.5" x14ac:dyDescent="0.2">
      <c r="A216" s="17"/>
      <c r="B216" s="131" t="s">
        <v>226</v>
      </c>
      <c r="C216" s="132" t="s">
        <v>227</v>
      </c>
      <c r="D216" s="133">
        <v>42781</v>
      </c>
      <c r="E216" s="50" t="s">
        <v>141</v>
      </c>
      <c r="F216" s="133">
        <v>44607</v>
      </c>
      <c r="G216" s="134">
        <v>250000</v>
      </c>
      <c r="H216" s="134"/>
      <c r="I216" s="134">
        <v>250000</v>
      </c>
      <c r="J216" s="135">
        <v>2.3E-2</v>
      </c>
      <c r="L216" s="125"/>
      <c r="M216" s="126"/>
      <c r="Q216" s="2"/>
    </row>
    <row r="217" spans="1:17" ht="11.25" x14ac:dyDescent="0.2">
      <c r="A217" s="17"/>
      <c r="B217" s="131" t="s">
        <v>228</v>
      </c>
      <c r="C217" s="132" t="s">
        <v>229</v>
      </c>
      <c r="D217" s="133">
        <v>43112</v>
      </c>
      <c r="E217" s="50" t="s">
        <v>141</v>
      </c>
      <c r="F217" s="133">
        <v>44938</v>
      </c>
      <c r="G217" s="134">
        <v>250000</v>
      </c>
      <c r="H217" s="134"/>
      <c r="I217" s="134">
        <v>250000</v>
      </c>
      <c r="J217" s="135">
        <v>2.35E-2</v>
      </c>
      <c r="L217" s="125"/>
      <c r="M217" s="126"/>
      <c r="Q217" s="2"/>
    </row>
    <row r="218" spans="1:17" ht="11.25" x14ac:dyDescent="0.2">
      <c r="A218" s="17"/>
      <c r="B218" s="131" t="s">
        <v>230</v>
      </c>
      <c r="C218" s="132" t="s">
        <v>231</v>
      </c>
      <c r="D218" s="133">
        <v>42748</v>
      </c>
      <c r="E218" s="50" t="s">
        <v>223</v>
      </c>
      <c r="F218" s="133">
        <v>44390</v>
      </c>
      <c r="G218" s="134">
        <v>250000</v>
      </c>
      <c r="H218" s="134"/>
      <c r="I218" s="134">
        <v>250000</v>
      </c>
      <c r="J218" s="135">
        <v>1.95E-2</v>
      </c>
      <c r="L218" s="125"/>
      <c r="M218" s="126"/>
      <c r="Q218" s="2"/>
    </row>
    <row r="219" spans="1:17" ht="22.5" x14ac:dyDescent="0.2">
      <c r="A219" s="17"/>
      <c r="B219" s="131" t="s">
        <v>232</v>
      </c>
      <c r="C219" s="132" t="s">
        <v>233</v>
      </c>
      <c r="D219" s="133">
        <v>43700</v>
      </c>
      <c r="E219" s="50" t="s">
        <v>144</v>
      </c>
      <c r="F219" s="133">
        <v>44615</v>
      </c>
      <c r="G219" s="134">
        <v>250000</v>
      </c>
      <c r="H219" s="134"/>
      <c r="I219" s="134">
        <v>250000</v>
      </c>
      <c r="J219" s="135">
        <v>1.9E-2</v>
      </c>
      <c r="L219" s="125"/>
      <c r="M219" s="126"/>
      <c r="Q219" s="2"/>
    </row>
    <row r="220" spans="1:17" ht="22.5" x14ac:dyDescent="0.2">
      <c r="A220" s="17"/>
      <c r="B220" s="131" t="s">
        <v>234</v>
      </c>
      <c r="C220" s="132" t="s">
        <v>235</v>
      </c>
      <c r="D220" s="133">
        <v>42601</v>
      </c>
      <c r="E220" s="50" t="s">
        <v>147</v>
      </c>
      <c r="F220" s="133">
        <v>44062</v>
      </c>
      <c r="G220" s="134">
        <v>250000</v>
      </c>
      <c r="H220" s="134"/>
      <c r="I220" s="134">
        <v>250000</v>
      </c>
      <c r="J220" s="135">
        <v>1.2500000000000001E-2</v>
      </c>
      <c r="L220" s="125"/>
      <c r="M220" s="126"/>
      <c r="Q220" s="2"/>
    </row>
    <row r="221" spans="1:17" ht="22.5" x14ac:dyDescent="0.2">
      <c r="A221" s="17"/>
      <c r="B221" s="131" t="s">
        <v>236</v>
      </c>
      <c r="C221" s="132" t="s">
        <v>237</v>
      </c>
      <c r="D221" s="133">
        <v>42559</v>
      </c>
      <c r="E221" s="50" t="s">
        <v>147</v>
      </c>
      <c r="F221" s="133">
        <v>44020</v>
      </c>
      <c r="G221" s="134">
        <v>250000</v>
      </c>
      <c r="H221" s="134"/>
      <c r="I221" s="134">
        <v>250000</v>
      </c>
      <c r="J221" s="135">
        <v>1.15E-2</v>
      </c>
      <c r="L221" s="125"/>
      <c r="M221" s="126"/>
      <c r="Q221" s="2"/>
    </row>
    <row r="222" spans="1:17" ht="11.25" x14ac:dyDescent="0.2">
      <c r="A222" s="17"/>
      <c r="B222" s="131" t="s">
        <v>238</v>
      </c>
      <c r="C222" s="132" t="s">
        <v>239</v>
      </c>
      <c r="D222" s="133">
        <v>43098</v>
      </c>
      <c r="E222" s="50" t="s">
        <v>144</v>
      </c>
      <c r="F222" s="133">
        <v>44194</v>
      </c>
      <c r="G222" s="134">
        <v>250000</v>
      </c>
      <c r="H222" s="134"/>
      <c r="I222" s="134">
        <v>250000</v>
      </c>
      <c r="J222" s="135">
        <v>2.1999999999999999E-2</v>
      </c>
      <c r="L222" s="125"/>
      <c r="M222" s="126"/>
      <c r="Q222" s="2"/>
    </row>
    <row r="223" spans="1:17" ht="11.25" x14ac:dyDescent="0.2">
      <c r="A223" s="17"/>
      <c r="B223" s="131" t="s">
        <v>240</v>
      </c>
      <c r="C223" s="132" t="s">
        <v>241</v>
      </c>
      <c r="D223" s="133">
        <v>43019</v>
      </c>
      <c r="E223" s="50" t="s">
        <v>141</v>
      </c>
      <c r="F223" s="133">
        <v>44845</v>
      </c>
      <c r="G223" s="134">
        <v>250000</v>
      </c>
      <c r="H223" s="134"/>
      <c r="I223" s="134">
        <v>250000</v>
      </c>
      <c r="J223" s="135">
        <v>2.1000000000000001E-2</v>
      </c>
      <c r="L223" s="125"/>
      <c r="M223" s="126"/>
      <c r="Q223" s="2"/>
    </row>
    <row r="224" spans="1:17" ht="11.25" x14ac:dyDescent="0.2">
      <c r="A224" s="17"/>
      <c r="B224" s="131" t="s">
        <v>242</v>
      </c>
      <c r="C224" s="132" t="s">
        <v>243</v>
      </c>
      <c r="D224" s="133">
        <v>43119</v>
      </c>
      <c r="E224" s="50" t="s">
        <v>141</v>
      </c>
      <c r="F224" s="133">
        <v>44945</v>
      </c>
      <c r="G224" s="134">
        <v>250000</v>
      </c>
      <c r="H224" s="134"/>
      <c r="I224" s="134">
        <v>250000</v>
      </c>
      <c r="J224" s="135">
        <v>2.35E-2</v>
      </c>
      <c r="L224" s="125"/>
      <c r="M224" s="126"/>
      <c r="Q224" s="2"/>
    </row>
    <row r="225" spans="1:17" ht="22.5" x14ac:dyDescent="0.2">
      <c r="A225" s="17"/>
      <c r="B225" s="131" t="s">
        <v>244</v>
      </c>
      <c r="C225" s="132" t="s">
        <v>245</v>
      </c>
      <c r="D225" s="133">
        <v>43090</v>
      </c>
      <c r="E225" s="50" t="s">
        <v>144</v>
      </c>
      <c r="F225" s="133">
        <v>44186</v>
      </c>
      <c r="G225" s="134">
        <v>250000</v>
      </c>
      <c r="H225" s="134"/>
      <c r="I225" s="134">
        <v>250000</v>
      </c>
      <c r="J225" s="135">
        <v>2.1499999999999998E-2</v>
      </c>
      <c r="L225" s="125"/>
      <c r="M225" s="126"/>
      <c r="Q225" s="2"/>
    </row>
    <row r="226" spans="1:17" ht="22.5" x14ac:dyDescent="0.2">
      <c r="A226" s="17"/>
      <c r="B226" s="131" t="s">
        <v>246</v>
      </c>
      <c r="C226" s="132" t="s">
        <v>247</v>
      </c>
      <c r="D226" s="133">
        <v>42985</v>
      </c>
      <c r="E226" s="50" t="s">
        <v>134</v>
      </c>
      <c r="F226" s="133">
        <v>43717</v>
      </c>
      <c r="G226" s="134">
        <v>250000</v>
      </c>
      <c r="H226" s="134"/>
      <c r="I226" s="134">
        <v>250000</v>
      </c>
      <c r="J226" s="135">
        <v>1.7500000000000002E-2</v>
      </c>
      <c r="L226" s="125"/>
      <c r="M226" s="126"/>
      <c r="Q226" s="2"/>
    </row>
    <row r="227" spans="1:17" ht="11.25" x14ac:dyDescent="0.2">
      <c r="A227" s="17"/>
      <c r="B227" s="131" t="s">
        <v>248</v>
      </c>
      <c r="C227" s="132" t="s">
        <v>249</v>
      </c>
      <c r="D227" s="133">
        <v>43119</v>
      </c>
      <c r="E227" s="50" t="s">
        <v>144</v>
      </c>
      <c r="F227" s="133">
        <v>44215</v>
      </c>
      <c r="G227" s="134">
        <v>250000</v>
      </c>
      <c r="H227" s="134"/>
      <c r="I227" s="134">
        <v>250000</v>
      </c>
      <c r="J227" s="135">
        <v>2.1499999999999998E-2</v>
      </c>
      <c r="L227" s="125"/>
      <c r="M227" s="126"/>
      <c r="Q227" s="2"/>
    </row>
    <row r="228" spans="1:17" ht="21" customHeight="1" x14ac:dyDescent="0.2">
      <c r="A228" s="17"/>
      <c r="B228" s="131" t="s">
        <v>250</v>
      </c>
      <c r="C228" s="132" t="s">
        <v>251</v>
      </c>
      <c r="D228" s="133">
        <v>43033</v>
      </c>
      <c r="E228" s="50" t="s">
        <v>141</v>
      </c>
      <c r="F228" s="133">
        <v>44859</v>
      </c>
      <c r="G228" s="134">
        <v>250000</v>
      </c>
      <c r="H228" s="134"/>
      <c r="I228" s="134">
        <v>250000</v>
      </c>
      <c r="J228" s="135">
        <v>2.1499999999999998E-2</v>
      </c>
      <c r="L228" s="125"/>
      <c r="M228" s="126"/>
      <c r="Q228" s="2"/>
    </row>
    <row r="229" spans="1:17" ht="22.5" x14ac:dyDescent="0.2">
      <c r="A229" s="17"/>
      <c r="B229" s="131" t="s">
        <v>252</v>
      </c>
      <c r="C229" s="132" t="s">
        <v>253</v>
      </c>
      <c r="D229" s="133">
        <v>42692</v>
      </c>
      <c r="E229" s="50" t="s">
        <v>144</v>
      </c>
      <c r="F229" s="133">
        <v>43787</v>
      </c>
      <c r="G229" s="134">
        <v>250000</v>
      </c>
      <c r="H229" s="134"/>
      <c r="I229" s="134">
        <v>250000</v>
      </c>
      <c r="J229" s="135">
        <v>1.0999999999999999E-2</v>
      </c>
      <c r="L229" s="125"/>
      <c r="M229" s="126"/>
      <c r="Q229" s="2"/>
    </row>
    <row r="230" spans="1:17" ht="22.5" x14ac:dyDescent="0.2">
      <c r="A230" s="17"/>
      <c r="B230" s="131" t="s">
        <v>254</v>
      </c>
      <c r="C230" s="132" t="s">
        <v>255</v>
      </c>
      <c r="D230" s="133">
        <v>42753</v>
      </c>
      <c r="E230" s="50" t="s">
        <v>141</v>
      </c>
      <c r="F230" s="133">
        <v>44579</v>
      </c>
      <c r="G230" s="134">
        <v>250000</v>
      </c>
      <c r="H230" s="134"/>
      <c r="I230" s="134">
        <v>250000</v>
      </c>
      <c r="J230" s="135">
        <v>2.0500000000000001E-2</v>
      </c>
      <c r="L230" s="125"/>
      <c r="M230" s="126"/>
      <c r="Q230" s="2"/>
    </row>
    <row r="231" spans="1:17" ht="22.5" x14ac:dyDescent="0.2">
      <c r="A231" s="17"/>
      <c r="B231" s="131" t="s">
        <v>256</v>
      </c>
      <c r="C231" s="132" t="s">
        <v>257</v>
      </c>
      <c r="D231" s="133">
        <v>42683</v>
      </c>
      <c r="E231" s="50" t="s">
        <v>144</v>
      </c>
      <c r="F231" s="133">
        <v>43777</v>
      </c>
      <c r="G231" s="134">
        <v>250000</v>
      </c>
      <c r="H231" s="134"/>
      <c r="I231" s="134">
        <v>250000</v>
      </c>
      <c r="J231" s="135">
        <v>1.15E-2</v>
      </c>
      <c r="L231" s="125"/>
      <c r="M231" s="126"/>
      <c r="Q231" s="2"/>
    </row>
    <row r="232" spans="1:17" ht="22.5" x14ac:dyDescent="0.2">
      <c r="A232" s="17"/>
      <c r="B232" s="131" t="s">
        <v>258</v>
      </c>
      <c r="C232" s="132" t="s">
        <v>259</v>
      </c>
      <c r="D232" s="133">
        <v>42655</v>
      </c>
      <c r="E232" s="50" t="s">
        <v>144</v>
      </c>
      <c r="F232" s="133">
        <v>43753</v>
      </c>
      <c r="G232" s="134">
        <v>250000</v>
      </c>
      <c r="H232" s="134"/>
      <c r="I232" s="134">
        <v>250000</v>
      </c>
      <c r="J232" s="135">
        <v>1.2999999999999999E-2</v>
      </c>
      <c r="L232" s="125"/>
      <c r="M232" s="126"/>
      <c r="Q232" s="2"/>
    </row>
    <row r="233" spans="1:17" ht="22.5" x14ac:dyDescent="0.2">
      <c r="A233" s="17"/>
      <c r="B233" s="131" t="s">
        <v>260</v>
      </c>
      <c r="C233" s="132" t="s">
        <v>261</v>
      </c>
      <c r="D233" s="133">
        <v>42566</v>
      </c>
      <c r="E233" s="50" t="s">
        <v>147</v>
      </c>
      <c r="F233" s="133">
        <v>44027</v>
      </c>
      <c r="G233" s="134">
        <v>250000</v>
      </c>
      <c r="H233" s="134"/>
      <c r="I233" s="134">
        <v>250000</v>
      </c>
      <c r="J233" s="135">
        <v>1.15E-2</v>
      </c>
      <c r="L233" s="125"/>
      <c r="M233" s="126"/>
      <c r="Q233" s="2"/>
    </row>
    <row r="234" spans="1:17" ht="22.5" x14ac:dyDescent="0.2">
      <c r="A234" s="17"/>
      <c r="B234" s="131" t="s">
        <v>262</v>
      </c>
      <c r="C234" s="132" t="s">
        <v>263</v>
      </c>
      <c r="D234" s="133">
        <v>43047</v>
      </c>
      <c r="E234" s="50" t="s">
        <v>141</v>
      </c>
      <c r="F234" s="133">
        <v>44873</v>
      </c>
      <c r="G234" s="134">
        <v>250000</v>
      </c>
      <c r="H234" s="134"/>
      <c r="I234" s="134">
        <v>250000</v>
      </c>
      <c r="J234" s="135">
        <v>2.1499999999999998E-2</v>
      </c>
      <c r="L234" s="125"/>
      <c r="M234" s="126"/>
      <c r="Q234" s="2"/>
    </row>
    <row r="235" spans="1:17" ht="22.5" x14ac:dyDescent="0.2">
      <c r="A235" s="17"/>
      <c r="B235" s="131" t="s">
        <v>264</v>
      </c>
      <c r="C235" s="132" t="s">
        <v>265</v>
      </c>
      <c r="D235" s="133">
        <v>43089</v>
      </c>
      <c r="E235" s="50" t="s">
        <v>266</v>
      </c>
      <c r="F235" s="133">
        <v>44306</v>
      </c>
      <c r="G235" s="134">
        <v>250000</v>
      </c>
      <c r="H235" s="134"/>
      <c r="I235" s="134">
        <v>250000</v>
      </c>
      <c r="J235" s="135">
        <v>0.02</v>
      </c>
      <c r="L235" s="125"/>
      <c r="M235" s="126"/>
      <c r="Q235" s="2"/>
    </row>
    <row r="236" spans="1:17" ht="11.25" x14ac:dyDescent="0.2">
      <c r="A236" s="17"/>
      <c r="B236" s="131" t="s">
        <v>267</v>
      </c>
      <c r="C236" s="132" t="s">
        <v>268</v>
      </c>
      <c r="D236" s="133">
        <v>42748</v>
      </c>
      <c r="E236" s="50" t="s">
        <v>144</v>
      </c>
      <c r="F236" s="133">
        <v>43843</v>
      </c>
      <c r="G236" s="134">
        <v>250000</v>
      </c>
      <c r="H236" s="134"/>
      <c r="I236" s="134">
        <v>250000</v>
      </c>
      <c r="J236" s="135">
        <v>1.6E-2</v>
      </c>
      <c r="L236" s="125"/>
      <c r="M236" s="126"/>
      <c r="Q236" s="2"/>
    </row>
    <row r="237" spans="1:17" ht="22.5" x14ac:dyDescent="0.2">
      <c r="A237" s="17"/>
      <c r="B237" s="131" t="s">
        <v>269</v>
      </c>
      <c r="C237" s="132" t="s">
        <v>270</v>
      </c>
      <c r="D237" s="133">
        <v>43126</v>
      </c>
      <c r="E237" s="50" t="s">
        <v>271</v>
      </c>
      <c r="F237" s="133">
        <v>44403</v>
      </c>
      <c r="G237" s="134">
        <v>250000</v>
      </c>
      <c r="H237" s="134"/>
      <c r="I237" s="134">
        <v>250000</v>
      </c>
      <c r="J237" s="135">
        <v>2.1999999999999999E-2</v>
      </c>
      <c r="L237" s="125"/>
      <c r="M237" s="126"/>
      <c r="Q237" s="2"/>
    </row>
    <row r="238" spans="1:17" ht="11.25" x14ac:dyDescent="0.2">
      <c r="A238" s="17"/>
      <c r="B238" s="131" t="s">
        <v>272</v>
      </c>
      <c r="C238" s="132" t="s">
        <v>273</v>
      </c>
      <c r="D238" s="133">
        <v>42976</v>
      </c>
      <c r="E238" s="50" t="s">
        <v>141</v>
      </c>
      <c r="F238" s="133">
        <v>44802</v>
      </c>
      <c r="G238" s="134">
        <v>250000</v>
      </c>
      <c r="H238" s="134"/>
      <c r="I238" s="134">
        <v>250000</v>
      </c>
      <c r="J238" s="135">
        <v>1.7999999999999999E-2</v>
      </c>
      <c r="L238" s="125"/>
      <c r="M238" s="126"/>
      <c r="Q238" s="2"/>
    </row>
    <row r="239" spans="1:17" ht="11.25" x14ac:dyDescent="0.2">
      <c r="A239" s="17"/>
      <c r="B239" s="131" t="s">
        <v>274</v>
      </c>
      <c r="C239" s="132" t="s">
        <v>275</v>
      </c>
      <c r="D239" s="133">
        <v>42888</v>
      </c>
      <c r="E239" s="50" t="s">
        <v>141</v>
      </c>
      <c r="F239" s="133">
        <v>44714</v>
      </c>
      <c r="G239" s="134">
        <v>250000</v>
      </c>
      <c r="H239" s="134"/>
      <c r="I239" s="134">
        <v>250000</v>
      </c>
      <c r="J239" s="135">
        <v>2.4E-2</v>
      </c>
      <c r="L239" s="125"/>
      <c r="M239" s="126"/>
      <c r="Q239" s="2"/>
    </row>
    <row r="240" spans="1:17" ht="22.5" x14ac:dyDescent="0.2">
      <c r="A240" s="17"/>
      <c r="B240" s="131" t="s">
        <v>276</v>
      </c>
      <c r="C240" s="132" t="s">
        <v>277</v>
      </c>
      <c r="D240" s="133">
        <v>43063</v>
      </c>
      <c r="E240" s="50" t="s">
        <v>147</v>
      </c>
      <c r="F240" s="133">
        <v>44524</v>
      </c>
      <c r="G240" s="134">
        <v>250000</v>
      </c>
      <c r="H240" s="134"/>
      <c r="I240" s="134">
        <v>250000</v>
      </c>
      <c r="J240" s="135">
        <v>2.1000000000000001E-2</v>
      </c>
      <c r="L240" s="125"/>
      <c r="M240" s="126"/>
      <c r="Q240" s="2"/>
    </row>
    <row r="241" spans="1:17" ht="11.25" x14ac:dyDescent="0.2">
      <c r="A241" s="17"/>
      <c r="B241" s="131" t="s">
        <v>278</v>
      </c>
      <c r="C241" s="132" t="s">
        <v>279</v>
      </c>
      <c r="D241" s="133">
        <v>42523</v>
      </c>
      <c r="E241" s="50" t="s">
        <v>280</v>
      </c>
      <c r="F241" s="133">
        <v>43923</v>
      </c>
      <c r="G241" s="134">
        <v>250000</v>
      </c>
      <c r="H241" s="88"/>
      <c r="I241" s="134">
        <v>250000</v>
      </c>
      <c r="J241" s="124">
        <v>1.2500000000000001E-2</v>
      </c>
      <c r="L241" s="125"/>
      <c r="M241" s="126"/>
      <c r="Q241" s="2"/>
    </row>
    <row r="242" spans="1:17" ht="22.5" x14ac:dyDescent="0.2">
      <c r="A242" s="17"/>
      <c r="B242" s="131" t="s">
        <v>281</v>
      </c>
      <c r="C242" s="132" t="s">
        <v>282</v>
      </c>
      <c r="D242" s="133">
        <v>43020</v>
      </c>
      <c r="E242" s="50" t="s">
        <v>223</v>
      </c>
      <c r="F242" s="133">
        <v>44663</v>
      </c>
      <c r="G242" s="134">
        <v>250000</v>
      </c>
      <c r="H242" s="134"/>
      <c r="I242" s="134">
        <v>250000</v>
      </c>
      <c r="J242" s="135">
        <v>2.0500000000000001E-2</v>
      </c>
      <c r="L242" s="125"/>
      <c r="M242" s="126"/>
      <c r="Q242" s="2"/>
    </row>
    <row r="243" spans="1:17" ht="22.5" x14ac:dyDescent="0.2">
      <c r="A243" s="17"/>
      <c r="B243" s="131" t="s">
        <v>283</v>
      </c>
      <c r="C243" s="132" t="s">
        <v>284</v>
      </c>
      <c r="D243" s="133">
        <v>42692</v>
      </c>
      <c r="E243" s="50" t="s">
        <v>144</v>
      </c>
      <c r="F243" s="133">
        <v>43787</v>
      </c>
      <c r="G243" s="134">
        <v>250000</v>
      </c>
      <c r="H243" s="134"/>
      <c r="I243" s="134">
        <v>250000</v>
      </c>
      <c r="J243" s="135">
        <v>1.35E-2</v>
      </c>
      <c r="L243" s="125"/>
      <c r="M243" s="126"/>
      <c r="Q243" s="2"/>
    </row>
    <row r="244" spans="1:17" ht="11.25" x14ac:dyDescent="0.2">
      <c r="A244" s="17"/>
      <c r="B244" s="131" t="s">
        <v>285</v>
      </c>
      <c r="C244" s="132" t="s">
        <v>286</v>
      </c>
      <c r="D244" s="133">
        <v>43665</v>
      </c>
      <c r="E244" s="50" t="s">
        <v>152</v>
      </c>
      <c r="F244" s="133">
        <v>44215</v>
      </c>
      <c r="G244" s="134">
        <v>250000</v>
      </c>
      <c r="H244" s="134"/>
      <c r="I244" s="134">
        <v>250000</v>
      </c>
      <c r="J244" s="135">
        <v>0.02</v>
      </c>
      <c r="L244" s="125"/>
      <c r="M244" s="126"/>
      <c r="Q244" s="2"/>
    </row>
    <row r="245" spans="1:17" ht="11.25" x14ac:dyDescent="0.2">
      <c r="A245" s="17"/>
      <c r="B245" s="131" t="s">
        <v>287</v>
      </c>
      <c r="C245" s="132" t="s">
        <v>288</v>
      </c>
      <c r="D245" s="133">
        <v>43626</v>
      </c>
      <c r="E245" s="50" t="s">
        <v>144</v>
      </c>
      <c r="F245" s="133">
        <v>44722</v>
      </c>
      <c r="G245" s="134">
        <v>250000</v>
      </c>
      <c r="H245" s="134"/>
      <c r="I245" s="134">
        <v>250000</v>
      </c>
      <c r="J245" s="135">
        <v>2.5000000000000001E-2</v>
      </c>
      <c r="L245" s="125"/>
      <c r="M245" s="126"/>
      <c r="Q245" s="2"/>
    </row>
    <row r="246" spans="1:17" ht="11.25" x14ac:dyDescent="0.2">
      <c r="A246" s="17"/>
      <c r="B246" s="131" t="s">
        <v>289</v>
      </c>
      <c r="C246" s="132" t="s">
        <v>290</v>
      </c>
      <c r="D246" s="133">
        <v>42760</v>
      </c>
      <c r="E246" s="50" t="s">
        <v>144</v>
      </c>
      <c r="F246" s="133">
        <v>43857</v>
      </c>
      <c r="G246" s="134">
        <v>250000</v>
      </c>
      <c r="H246" s="134"/>
      <c r="I246" s="134">
        <v>250000</v>
      </c>
      <c r="J246" s="135">
        <v>1.7000000000000001E-2</v>
      </c>
      <c r="L246" s="125"/>
      <c r="M246" s="126"/>
      <c r="Q246" s="2"/>
    </row>
    <row r="247" spans="1:17" ht="22.5" x14ac:dyDescent="0.2">
      <c r="A247" s="17"/>
      <c r="B247" s="131" t="s">
        <v>291</v>
      </c>
      <c r="C247" s="132" t="s">
        <v>292</v>
      </c>
      <c r="D247" s="133">
        <v>42756</v>
      </c>
      <c r="E247" s="50" t="s">
        <v>144</v>
      </c>
      <c r="F247" s="133">
        <v>43851</v>
      </c>
      <c r="G247" s="134">
        <v>200000</v>
      </c>
      <c r="H247" s="134"/>
      <c r="I247" s="134">
        <v>200000</v>
      </c>
      <c r="J247" s="135">
        <v>1.7500000000000002E-2</v>
      </c>
      <c r="L247" s="125"/>
      <c r="M247" s="126"/>
      <c r="Q247" s="2"/>
    </row>
    <row r="248" spans="1:17" ht="11.25" x14ac:dyDescent="0.2">
      <c r="A248" s="17"/>
      <c r="B248" s="131" t="s">
        <v>293</v>
      </c>
      <c r="C248" s="132" t="s">
        <v>294</v>
      </c>
      <c r="D248" s="133">
        <v>42632</v>
      </c>
      <c r="E248" s="50" t="s">
        <v>144</v>
      </c>
      <c r="F248" s="133">
        <v>43727</v>
      </c>
      <c r="G248" s="137">
        <v>250000</v>
      </c>
      <c r="H248" s="134"/>
      <c r="I248" s="137">
        <v>250000</v>
      </c>
      <c r="J248" s="135">
        <v>1.0999999999999999E-2</v>
      </c>
      <c r="L248" s="125"/>
      <c r="M248" s="126"/>
      <c r="Q248" s="2"/>
    </row>
    <row r="249" spans="1:17" ht="11.25" x14ac:dyDescent="0.2">
      <c r="A249" s="17"/>
      <c r="B249" s="131"/>
      <c r="C249" s="132"/>
      <c r="D249" s="133"/>
      <c r="E249" s="50"/>
      <c r="F249" s="133" t="s">
        <v>295</v>
      </c>
      <c r="G249" s="134">
        <f>SUM(G176:G248)</f>
        <v>18200000</v>
      </c>
      <c r="H249" s="134"/>
      <c r="I249" s="134">
        <f>SUM(I176:I248)</f>
        <v>18200000</v>
      </c>
      <c r="J249" s="135"/>
      <c r="L249" s="125"/>
      <c r="M249" s="126"/>
      <c r="Q249" s="2"/>
    </row>
    <row r="250" spans="1:17" ht="12.75" customHeight="1" x14ac:dyDescent="0.2">
      <c r="A250" s="87"/>
      <c r="B250" s="138"/>
      <c r="C250" s="139"/>
      <c r="D250" s="133"/>
      <c r="E250" s="50"/>
      <c r="F250" s="133"/>
      <c r="G250" s="140"/>
      <c r="H250" s="141"/>
      <c r="I250" s="142"/>
      <c r="J250" s="135"/>
      <c r="K250" s="143"/>
      <c r="L250" s="125"/>
      <c r="M250" s="126"/>
      <c r="Q250" s="2"/>
    </row>
    <row r="251" spans="1:17" ht="12.75" customHeight="1" x14ac:dyDescent="0.2">
      <c r="A251" s="17" t="s">
        <v>296</v>
      </c>
      <c r="B251" s="136" t="s">
        <v>297</v>
      </c>
      <c r="C251" s="139" t="s">
        <v>298</v>
      </c>
      <c r="D251" s="133">
        <v>43661</v>
      </c>
      <c r="E251" s="50" t="s">
        <v>299</v>
      </c>
      <c r="F251" s="133">
        <v>44027</v>
      </c>
      <c r="G251" s="140">
        <v>1000000</v>
      </c>
      <c r="H251" s="141"/>
      <c r="I251" s="134">
        <v>1000000</v>
      </c>
      <c r="J251" s="135">
        <v>1.4999999999999999E-2</v>
      </c>
      <c r="K251" s="143"/>
      <c r="L251" s="125"/>
      <c r="M251" s="126"/>
      <c r="Q251" s="2"/>
    </row>
    <row r="252" spans="1:17" ht="12.75" customHeight="1" x14ac:dyDescent="0.2">
      <c r="A252" s="87"/>
      <c r="B252" s="136" t="s">
        <v>297</v>
      </c>
      <c r="C252" s="139" t="s">
        <v>300</v>
      </c>
      <c r="D252" s="133">
        <v>43315</v>
      </c>
      <c r="E252" s="50" t="s">
        <v>299</v>
      </c>
      <c r="F252" s="133">
        <v>43708</v>
      </c>
      <c r="G252" s="140">
        <v>500000</v>
      </c>
      <c r="H252" s="141"/>
      <c r="I252" s="134">
        <v>500000</v>
      </c>
      <c r="J252" s="135">
        <v>1.2500000000000001E-2</v>
      </c>
      <c r="K252" s="143"/>
      <c r="L252" s="125"/>
      <c r="M252" s="126"/>
      <c r="Q252" s="2"/>
    </row>
    <row r="253" spans="1:17" ht="12.75" customHeight="1" x14ac:dyDescent="0.2">
      <c r="A253" s="87"/>
      <c r="B253" s="136" t="s">
        <v>297</v>
      </c>
      <c r="C253" s="139" t="s">
        <v>301</v>
      </c>
      <c r="D253" s="133">
        <v>43315</v>
      </c>
      <c r="E253" s="50" t="s">
        <v>299</v>
      </c>
      <c r="F253" s="133">
        <v>43708</v>
      </c>
      <c r="G253" s="140">
        <v>500000</v>
      </c>
      <c r="H253" s="141"/>
      <c r="I253" s="134">
        <v>500000</v>
      </c>
      <c r="J253" s="135">
        <v>1.6250000000000001E-2</v>
      </c>
      <c r="K253" s="143"/>
      <c r="L253" s="125"/>
      <c r="M253" s="126"/>
      <c r="Q253" s="2"/>
    </row>
    <row r="254" spans="1:17" ht="12.75" customHeight="1" x14ac:dyDescent="0.2">
      <c r="A254" s="87"/>
      <c r="B254" s="136" t="s">
        <v>297</v>
      </c>
      <c r="C254" s="139" t="s">
        <v>302</v>
      </c>
      <c r="D254" s="133">
        <v>43312</v>
      </c>
      <c r="E254" s="50" t="s">
        <v>144</v>
      </c>
      <c r="F254" s="133">
        <v>44408</v>
      </c>
      <c r="G254" s="140">
        <v>1000000</v>
      </c>
      <c r="H254" s="141"/>
      <c r="I254" s="134">
        <v>1000000</v>
      </c>
      <c r="J254" s="135">
        <v>1.125E-2</v>
      </c>
      <c r="K254" s="143"/>
      <c r="L254" s="125"/>
      <c r="M254" s="126"/>
      <c r="Q254" s="2"/>
    </row>
    <row r="255" spans="1:17" ht="13.5" customHeight="1" x14ac:dyDescent="0.2">
      <c r="A255" s="87"/>
      <c r="B255" s="136" t="s">
        <v>297</v>
      </c>
      <c r="C255" s="132" t="s">
        <v>303</v>
      </c>
      <c r="D255" s="133">
        <v>43646</v>
      </c>
      <c r="E255" s="50" t="s">
        <v>299</v>
      </c>
      <c r="F255" s="133">
        <v>44012</v>
      </c>
      <c r="G255" s="134">
        <v>1000000</v>
      </c>
      <c r="H255" s="144"/>
      <c r="I255" s="134">
        <v>1000000</v>
      </c>
      <c r="J255" s="135">
        <v>1.6250000000000001E-2</v>
      </c>
      <c r="K255" s="143"/>
      <c r="L255" s="125"/>
      <c r="M255" s="126"/>
      <c r="Q255" s="2"/>
    </row>
    <row r="256" spans="1:17" ht="12.75" customHeight="1" x14ac:dyDescent="0.2">
      <c r="A256" s="87"/>
      <c r="B256" s="136" t="s">
        <v>297</v>
      </c>
      <c r="C256" s="139" t="s">
        <v>304</v>
      </c>
      <c r="D256" s="133">
        <v>43312</v>
      </c>
      <c r="E256" s="50" t="s">
        <v>134</v>
      </c>
      <c r="F256" s="133">
        <v>44043</v>
      </c>
      <c r="G256" s="145">
        <v>1000000</v>
      </c>
      <c r="H256" s="141"/>
      <c r="I256" s="137">
        <v>1000000</v>
      </c>
      <c r="J256" s="135">
        <v>1.6250000000000001E-2</v>
      </c>
      <c r="K256" s="143"/>
      <c r="L256" s="125"/>
      <c r="M256" s="126"/>
      <c r="Q256" s="2"/>
    </row>
    <row r="257" spans="1:17" ht="11.25" x14ac:dyDescent="0.2">
      <c r="A257" s="94"/>
      <c r="B257" s="146"/>
      <c r="C257" s="147"/>
      <c r="D257" s="148"/>
      <c r="E257" s="148"/>
      <c r="F257" s="133" t="s">
        <v>295</v>
      </c>
      <c r="G257" s="140">
        <f>SUM(G251:G256)</f>
        <v>5000000</v>
      </c>
      <c r="H257" s="141"/>
      <c r="I257" s="140">
        <f>SUM(I251:I256)</f>
        <v>5000000</v>
      </c>
      <c r="J257" s="143"/>
      <c r="K257" s="143"/>
      <c r="L257" s="125"/>
      <c r="M257" s="126"/>
      <c r="Q257" s="2"/>
    </row>
    <row r="258" spans="1:17" ht="11.25" x14ac:dyDescent="0.2">
      <c r="A258" s="94"/>
      <c r="B258" s="146"/>
      <c r="C258" s="147"/>
      <c r="D258" s="148"/>
      <c r="E258" s="148"/>
      <c r="F258" s="133"/>
      <c r="G258" s="140"/>
      <c r="H258" s="141"/>
      <c r="I258" s="140"/>
      <c r="J258" s="143"/>
      <c r="K258" s="143"/>
      <c r="L258" s="125"/>
      <c r="M258" s="126"/>
      <c r="Q258" s="2"/>
    </row>
    <row r="259" spans="1:17" x14ac:dyDescent="0.2">
      <c r="A259" s="94"/>
      <c r="B259" s="76"/>
      <c r="C259" s="76"/>
      <c r="D259" s="148"/>
      <c r="E259" s="148"/>
      <c r="F259" s="149" t="s">
        <v>305</v>
      </c>
      <c r="G259" s="150">
        <f>G249+G257</f>
        <v>23200000</v>
      </c>
      <c r="H259" s="151">
        <v>343615.52</v>
      </c>
      <c r="I259" s="152"/>
      <c r="J259" s="140"/>
      <c r="Q259" s="2"/>
    </row>
    <row r="260" spans="1:17" ht="11.25" x14ac:dyDescent="0.2">
      <c r="A260" s="17"/>
      <c r="B260" s="36"/>
      <c r="C260" s="36"/>
      <c r="D260" s="153"/>
      <c r="E260" s="153"/>
      <c r="F260" s="154"/>
      <c r="G260" s="155"/>
      <c r="H260" s="156"/>
      <c r="I260" s="157"/>
      <c r="J260" s="158"/>
      <c r="K260" s="159"/>
      <c r="Q260" s="2"/>
    </row>
    <row r="261" spans="1:17" ht="11.25" x14ac:dyDescent="0.2">
      <c r="A261" s="2" t="s">
        <v>306</v>
      </c>
      <c r="C261" s="36"/>
      <c r="D261" s="153"/>
      <c r="E261" s="153"/>
      <c r="F261" s="154"/>
      <c r="G261" s="155"/>
      <c r="H261" s="156"/>
      <c r="I261" s="157" t="s">
        <v>307</v>
      </c>
      <c r="J261" s="158">
        <f>Q119</f>
        <v>2.06E-2</v>
      </c>
      <c r="K261" s="159"/>
      <c r="Q261" s="2"/>
    </row>
    <row r="262" spans="1:17" x14ac:dyDescent="0.2">
      <c r="A262" s="87" t="s">
        <v>89</v>
      </c>
      <c r="B262" s="33">
        <f>G170</f>
        <v>28950733.609999996</v>
      </c>
      <c r="C262" s="36"/>
      <c r="D262" s="153"/>
      <c r="E262" s="153"/>
      <c r="F262" s="154"/>
      <c r="G262" s="155"/>
      <c r="H262" s="156"/>
      <c r="I262" s="160"/>
      <c r="J262" s="158"/>
      <c r="K262" s="159"/>
      <c r="Q262" s="2"/>
    </row>
    <row r="263" spans="1:17" x14ac:dyDescent="0.2">
      <c r="A263" s="87" t="s">
        <v>308</v>
      </c>
      <c r="B263" s="33">
        <f>G172</f>
        <v>250000</v>
      </c>
      <c r="C263" s="36"/>
      <c r="D263" s="153"/>
      <c r="E263" s="153"/>
      <c r="F263" s="154"/>
      <c r="G263" s="155"/>
      <c r="H263" s="156"/>
      <c r="I263" s="160"/>
      <c r="J263" s="158"/>
      <c r="K263" s="159"/>
      <c r="Q263" s="2"/>
    </row>
    <row r="264" spans="1:17" x14ac:dyDescent="0.2">
      <c r="A264" s="87" t="s">
        <v>308</v>
      </c>
      <c r="B264" s="33">
        <f>G174</f>
        <v>3915129.9199999995</v>
      </c>
      <c r="C264" s="36"/>
      <c r="D264" s="153"/>
      <c r="E264" s="153"/>
      <c r="F264" s="154"/>
      <c r="G264" s="155"/>
      <c r="H264" s="156"/>
      <c r="I264" s="160"/>
      <c r="J264" s="158"/>
      <c r="K264" s="159"/>
      <c r="Q264" s="2"/>
    </row>
    <row r="265" spans="1:17" x14ac:dyDescent="0.2">
      <c r="A265" s="130" t="s">
        <v>309</v>
      </c>
      <c r="B265" s="33">
        <f>G249</f>
        <v>18200000</v>
      </c>
      <c r="C265" s="36"/>
      <c r="D265" s="153"/>
      <c r="E265" s="153"/>
      <c r="F265" s="154"/>
      <c r="G265" s="155"/>
      <c r="H265" s="156"/>
      <c r="I265" s="160"/>
      <c r="J265" s="158"/>
      <c r="K265" s="159"/>
      <c r="Q265" s="2"/>
    </row>
    <row r="266" spans="1:17" x14ac:dyDescent="0.2">
      <c r="A266" s="130" t="s">
        <v>310</v>
      </c>
      <c r="B266" s="33">
        <f>G257</f>
        <v>5000000</v>
      </c>
      <c r="C266" s="36"/>
      <c r="D266" s="153"/>
      <c r="E266" s="153"/>
      <c r="F266" s="154"/>
      <c r="G266" s="155"/>
      <c r="H266" s="156"/>
      <c r="I266" s="160"/>
      <c r="J266" s="158"/>
      <c r="K266" s="159"/>
      <c r="Q266" s="2"/>
    </row>
    <row r="267" spans="1:17" x14ac:dyDescent="0.2">
      <c r="A267" s="130" t="s">
        <v>311</v>
      </c>
      <c r="B267" s="63">
        <f>H259</f>
        <v>343615.52</v>
      </c>
      <c r="C267" s="36"/>
      <c r="D267" s="153"/>
      <c r="E267" s="153"/>
      <c r="F267" s="154"/>
      <c r="G267" s="155"/>
      <c r="H267" s="156"/>
      <c r="I267" s="160"/>
      <c r="J267" s="158"/>
      <c r="K267" s="159"/>
      <c r="Q267" s="2"/>
    </row>
    <row r="268" spans="1:17" ht="12.75" thickBot="1" x14ac:dyDescent="0.25">
      <c r="A268" s="17" t="s">
        <v>312</v>
      </c>
      <c r="B268" s="161">
        <f>SUM(B262:B267)</f>
        <v>56659479.049999997</v>
      </c>
      <c r="C268" s="36"/>
      <c r="D268" s="153"/>
      <c r="E268" s="153"/>
      <c r="F268" s="154"/>
      <c r="G268" s="155"/>
      <c r="H268" s="156"/>
      <c r="I268" s="160"/>
      <c r="J268" s="158"/>
      <c r="K268" s="159"/>
      <c r="Q268" s="2"/>
    </row>
    <row r="269" spans="1:17" ht="12.75" thickTop="1" x14ac:dyDescent="0.2">
      <c r="A269" s="17"/>
      <c r="B269" s="36"/>
      <c r="C269" s="36"/>
      <c r="D269" s="153"/>
      <c r="E269" s="153"/>
      <c r="F269" s="154"/>
      <c r="G269" s="155"/>
      <c r="H269" s="156"/>
      <c r="I269" s="160"/>
      <c r="J269" s="158"/>
      <c r="K269" s="159"/>
      <c r="Q269" s="2"/>
    </row>
    <row r="270" spans="1:17" x14ac:dyDescent="0.2">
      <c r="A270" s="17"/>
      <c r="B270" s="36"/>
      <c r="C270" s="36" t="s">
        <v>313</v>
      </c>
      <c r="D270" s="153"/>
      <c r="E270" s="153"/>
      <c r="F270" s="154"/>
      <c r="G270" s="155"/>
      <c r="H270" s="156"/>
      <c r="I270" s="160"/>
      <c r="J270" s="158"/>
      <c r="K270" s="159"/>
      <c r="Q270" s="2"/>
    </row>
    <row r="271" spans="1:17" x14ac:dyDescent="0.2">
      <c r="A271" s="17"/>
      <c r="B271" s="36"/>
      <c r="C271" s="36"/>
      <c r="D271" s="153"/>
      <c r="E271" s="153"/>
      <c r="F271" s="154"/>
      <c r="G271" s="155"/>
      <c r="H271" s="156"/>
      <c r="I271" s="160"/>
      <c r="J271" s="158"/>
      <c r="K271" s="159"/>
      <c r="Q271" s="2"/>
    </row>
    <row r="272" spans="1:17" x14ac:dyDescent="0.2">
      <c r="A272" s="17"/>
      <c r="B272" s="36"/>
      <c r="C272" s="36"/>
      <c r="D272" s="153"/>
      <c r="E272" s="153"/>
      <c r="F272" s="154"/>
      <c r="G272" s="155"/>
      <c r="H272" s="156"/>
      <c r="I272" s="160"/>
      <c r="J272" s="158"/>
      <c r="K272" s="159"/>
      <c r="Q272" s="2"/>
    </row>
    <row r="273" spans="1:17" x14ac:dyDescent="0.2">
      <c r="A273" s="17"/>
      <c r="B273" s="36"/>
      <c r="C273" s="36"/>
      <c r="D273" s="153"/>
      <c r="E273" s="153"/>
      <c r="F273" s="154"/>
      <c r="G273" s="155"/>
      <c r="H273" s="156"/>
      <c r="I273" s="160"/>
      <c r="J273" s="158"/>
      <c r="K273" s="159"/>
      <c r="Q273" s="2"/>
    </row>
    <row r="274" spans="1:17" x14ac:dyDescent="0.2">
      <c r="A274" s="17"/>
      <c r="B274" s="36"/>
      <c r="C274" s="36"/>
      <c r="D274" s="153"/>
      <c r="E274" s="153"/>
      <c r="F274" s="154"/>
      <c r="G274" s="155"/>
      <c r="H274" s="156"/>
      <c r="I274" s="160"/>
      <c r="J274" s="158"/>
      <c r="K274" s="159"/>
      <c r="Q274" s="2"/>
    </row>
    <row r="275" spans="1:17" x14ac:dyDescent="0.2">
      <c r="A275" s="17"/>
      <c r="B275" s="36"/>
      <c r="C275" s="36"/>
      <c r="D275" s="153"/>
      <c r="E275" s="153"/>
      <c r="F275" s="154"/>
      <c r="G275" s="155"/>
      <c r="H275" s="156"/>
      <c r="I275" s="162"/>
      <c r="J275" s="159"/>
      <c r="K275" s="159"/>
      <c r="Q275" s="2"/>
    </row>
    <row r="276" spans="1:17" x14ac:dyDescent="0.2">
      <c r="A276" s="17"/>
      <c r="B276" s="36"/>
      <c r="C276" s="36"/>
      <c r="D276" s="153"/>
      <c r="E276" s="153"/>
      <c r="F276" s="154"/>
      <c r="G276" s="155"/>
      <c r="H276" s="34"/>
      <c r="I276" s="46"/>
      <c r="J276" s="163"/>
      <c r="K276" s="118"/>
      <c r="Q276" s="2"/>
    </row>
    <row r="277" spans="1:17" x14ac:dyDescent="0.2">
      <c r="B277" s="94"/>
      <c r="C277" s="94"/>
      <c r="D277" s="94"/>
      <c r="E277" s="94"/>
      <c r="F277" s="94"/>
      <c r="G277" s="94"/>
      <c r="H277" s="18"/>
      <c r="I277" s="164"/>
      <c r="J277" s="94"/>
      <c r="K277" s="94"/>
      <c r="Q277" s="2"/>
    </row>
    <row r="278" spans="1:17" x14ac:dyDescent="0.2">
      <c r="B278" s="94"/>
      <c r="C278" s="94"/>
      <c r="D278" s="94"/>
      <c r="E278" s="94"/>
      <c r="F278" s="94"/>
      <c r="G278" s="94"/>
      <c r="H278" s="18"/>
      <c r="I278" s="164"/>
      <c r="J278" s="94"/>
      <c r="K278" s="94"/>
      <c r="Q278" s="2"/>
    </row>
    <row r="279" spans="1:17" x14ac:dyDescent="0.2">
      <c r="B279" s="94"/>
      <c r="C279" s="94"/>
      <c r="D279" s="94"/>
      <c r="E279" s="94"/>
      <c r="F279" s="94"/>
      <c r="G279" s="94"/>
      <c r="H279" s="18"/>
      <c r="I279" s="164"/>
      <c r="J279" s="94"/>
      <c r="K279" s="94"/>
      <c r="Q279" s="2"/>
    </row>
    <row r="280" spans="1:17" x14ac:dyDescent="0.2">
      <c r="B280" s="94"/>
      <c r="C280" s="94"/>
      <c r="D280" s="94"/>
      <c r="E280" s="94"/>
      <c r="F280" s="94"/>
      <c r="G280" s="94"/>
      <c r="H280" s="18"/>
      <c r="I280" s="164"/>
      <c r="J280" s="94"/>
      <c r="K280" s="94"/>
      <c r="Q280" s="2"/>
    </row>
    <row r="281" spans="1:17" x14ac:dyDescent="0.2">
      <c r="B281" s="94"/>
      <c r="C281" s="94"/>
      <c r="D281" s="94"/>
      <c r="E281" s="94"/>
      <c r="F281" s="94"/>
      <c r="G281" s="94"/>
      <c r="H281" s="18"/>
      <c r="I281" s="164"/>
      <c r="J281" s="94"/>
      <c r="K281" s="94"/>
      <c r="Q281" s="2"/>
    </row>
    <row r="282" spans="1:17" x14ac:dyDescent="0.2">
      <c r="B282" s="94"/>
      <c r="C282" s="94"/>
      <c r="D282" s="94"/>
      <c r="E282" s="94"/>
      <c r="F282" s="94"/>
      <c r="G282" s="94"/>
      <c r="H282" s="18"/>
      <c r="I282" s="164"/>
      <c r="J282" s="94"/>
      <c r="K282" s="94"/>
      <c r="Q282" s="2"/>
    </row>
    <row r="283" spans="1:17" x14ac:dyDescent="0.2">
      <c r="B283" s="94"/>
      <c r="C283" s="94"/>
      <c r="D283" s="94"/>
      <c r="E283" s="94"/>
      <c r="F283" s="94"/>
      <c r="G283" s="94"/>
      <c r="H283" s="18"/>
      <c r="I283" s="164"/>
      <c r="J283" s="94"/>
      <c r="K283" s="94"/>
      <c r="Q283" s="2"/>
    </row>
    <row r="284" spans="1:17" x14ac:dyDescent="0.2">
      <c r="B284" s="94"/>
      <c r="C284" s="94"/>
      <c r="D284" s="94"/>
      <c r="E284" s="94"/>
      <c r="F284" s="94"/>
      <c r="G284" s="94"/>
      <c r="H284" s="18"/>
      <c r="I284" s="164"/>
      <c r="J284" s="94"/>
      <c r="K284" s="94"/>
      <c r="Q284" s="2"/>
    </row>
    <row r="285" spans="1:17" x14ac:dyDescent="0.2">
      <c r="B285" s="94"/>
      <c r="C285" s="94"/>
      <c r="D285" s="94"/>
      <c r="E285" s="94"/>
      <c r="F285" s="94"/>
      <c r="G285" s="94"/>
      <c r="H285" s="18"/>
      <c r="I285" s="164"/>
      <c r="J285" s="94"/>
      <c r="K285" s="94"/>
      <c r="Q285" s="2"/>
    </row>
    <row r="286" spans="1:17" x14ac:dyDescent="0.2">
      <c r="B286" s="94"/>
      <c r="C286" s="94"/>
      <c r="D286" s="94"/>
      <c r="E286" s="94"/>
      <c r="F286" s="94"/>
      <c r="G286" s="94"/>
      <c r="H286" s="18"/>
      <c r="I286" s="164"/>
      <c r="J286" s="94"/>
      <c r="K286" s="94"/>
      <c r="Q286" s="2"/>
    </row>
    <row r="287" spans="1:17" x14ac:dyDescent="0.2">
      <c r="B287" s="94"/>
      <c r="C287" s="94"/>
      <c r="D287" s="94"/>
      <c r="E287" s="94"/>
      <c r="F287" s="94"/>
      <c r="G287" s="94"/>
      <c r="H287" s="18"/>
      <c r="I287" s="164"/>
      <c r="J287" s="94"/>
      <c r="K287" s="94"/>
      <c r="Q287" s="2"/>
    </row>
    <row r="288" spans="1:17" x14ac:dyDescent="0.2">
      <c r="B288" s="94"/>
      <c r="C288" s="94"/>
      <c r="D288" s="94"/>
      <c r="E288" s="94"/>
      <c r="F288" s="94"/>
      <c r="G288" s="94"/>
      <c r="H288" s="18"/>
      <c r="I288" s="164"/>
      <c r="J288" s="94"/>
      <c r="K288" s="94"/>
      <c r="Q288" s="2"/>
    </row>
    <row r="289" spans="2:17" x14ac:dyDescent="0.2">
      <c r="B289" s="94"/>
      <c r="C289" s="94"/>
      <c r="D289" s="94"/>
      <c r="E289" s="94"/>
      <c r="F289" s="94"/>
      <c r="G289" s="94"/>
      <c r="H289" s="18"/>
      <c r="I289" s="164"/>
      <c r="J289" s="94"/>
      <c r="K289" s="94"/>
      <c r="Q289" s="2"/>
    </row>
    <row r="290" spans="2:17" x14ac:dyDescent="0.2">
      <c r="B290" s="94"/>
      <c r="C290" s="94"/>
      <c r="D290" s="94"/>
      <c r="E290" s="94"/>
      <c r="F290" s="94"/>
      <c r="G290" s="94"/>
      <c r="H290" s="18"/>
      <c r="I290" s="164"/>
      <c r="J290" s="94"/>
      <c r="K290" s="94"/>
      <c r="Q290" s="2"/>
    </row>
    <row r="291" spans="2:17" x14ac:dyDescent="0.2">
      <c r="B291" s="94"/>
      <c r="C291" s="94"/>
      <c r="D291" s="94"/>
      <c r="E291" s="94"/>
      <c r="F291" s="94"/>
      <c r="G291" s="94"/>
      <c r="H291" s="18"/>
      <c r="I291" s="164"/>
      <c r="J291" s="94"/>
      <c r="K291" s="94"/>
      <c r="Q291" s="2"/>
    </row>
    <row r="292" spans="2:17" x14ac:dyDescent="0.2">
      <c r="B292" s="94"/>
      <c r="C292" s="94"/>
      <c r="D292" s="94"/>
      <c r="E292" s="94"/>
      <c r="F292" s="94"/>
      <c r="G292" s="94"/>
      <c r="H292" s="18"/>
      <c r="I292" s="164"/>
      <c r="J292" s="94"/>
      <c r="K292" s="94"/>
      <c r="Q292" s="2"/>
    </row>
    <row r="293" spans="2:17" x14ac:dyDescent="0.2">
      <c r="B293" s="94"/>
      <c r="C293" s="94"/>
      <c r="D293" s="94"/>
      <c r="E293" s="94"/>
      <c r="F293" s="94"/>
      <c r="G293" s="94"/>
      <c r="H293" s="18"/>
      <c r="I293" s="164"/>
      <c r="J293" s="94"/>
      <c r="K293" s="94"/>
      <c r="Q293" s="2"/>
    </row>
    <row r="294" spans="2:17" x14ac:dyDescent="0.2">
      <c r="B294" s="94"/>
      <c r="C294" s="94"/>
      <c r="D294" s="94"/>
      <c r="E294" s="94"/>
      <c r="F294" s="94"/>
      <c r="G294" s="94"/>
      <c r="H294" s="18"/>
      <c r="I294" s="164"/>
      <c r="J294" s="94"/>
      <c r="K294" s="94"/>
      <c r="Q294" s="2"/>
    </row>
    <row r="295" spans="2:17" x14ac:dyDescent="0.2">
      <c r="B295" s="94"/>
      <c r="C295" s="94"/>
      <c r="D295" s="94"/>
      <c r="E295" s="94"/>
      <c r="F295" s="94"/>
      <c r="G295" s="94"/>
      <c r="H295" s="18"/>
      <c r="I295" s="164"/>
      <c r="J295" s="94"/>
      <c r="K295" s="94"/>
      <c r="Q295" s="2"/>
    </row>
    <row r="296" spans="2:17" x14ac:dyDescent="0.2">
      <c r="B296" s="94"/>
      <c r="C296" s="94"/>
      <c r="D296" s="94"/>
      <c r="E296" s="94"/>
      <c r="F296" s="94"/>
      <c r="G296" s="94"/>
      <c r="H296" s="18"/>
      <c r="I296" s="164"/>
      <c r="J296" s="94"/>
      <c r="K296" s="94"/>
      <c r="Q296" s="2"/>
    </row>
    <row r="297" spans="2:17" x14ac:dyDescent="0.2">
      <c r="B297" s="94"/>
      <c r="C297" s="94"/>
      <c r="D297" s="94"/>
      <c r="E297" s="94"/>
      <c r="F297" s="94"/>
      <c r="G297" s="94"/>
      <c r="H297" s="18"/>
      <c r="I297" s="164"/>
      <c r="J297" s="94"/>
      <c r="K297" s="94"/>
      <c r="Q297" s="2"/>
    </row>
    <row r="298" spans="2:17" x14ac:dyDescent="0.2">
      <c r="B298" s="94"/>
      <c r="C298" s="94"/>
      <c r="D298" s="94"/>
      <c r="E298" s="94"/>
      <c r="F298" s="94"/>
      <c r="G298" s="94"/>
      <c r="H298" s="18"/>
      <c r="I298" s="164"/>
      <c r="J298" s="94"/>
      <c r="K298" s="94"/>
      <c r="Q298" s="2"/>
    </row>
    <row r="299" spans="2:17" x14ac:dyDescent="0.2">
      <c r="B299" s="94"/>
      <c r="C299" s="94"/>
      <c r="D299" s="94"/>
      <c r="E299" s="94"/>
      <c r="F299" s="94"/>
      <c r="G299" s="94"/>
      <c r="H299" s="18"/>
      <c r="I299" s="164"/>
      <c r="J299" s="94"/>
      <c r="K299" s="94"/>
      <c r="Q299" s="2"/>
    </row>
    <row r="300" spans="2:17" x14ac:dyDescent="0.2">
      <c r="B300" s="94"/>
      <c r="C300" s="94"/>
      <c r="D300" s="94"/>
      <c r="E300" s="94"/>
      <c r="F300" s="94"/>
      <c r="G300" s="94"/>
      <c r="H300" s="18"/>
      <c r="I300" s="164"/>
      <c r="J300" s="94"/>
      <c r="K300" s="94"/>
      <c r="Q300" s="2"/>
    </row>
    <row r="301" spans="2:17" x14ac:dyDescent="0.2">
      <c r="B301" s="94"/>
      <c r="C301" s="94"/>
      <c r="D301" s="94"/>
      <c r="E301" s="94"/>
      <c r="F301" s="94"/>
      <c r="G301" s="94"/>
      <c r="H301" s="18"/>
      <c r="I301" s="164"/>
      <c r="J301" s="94"/>
      <c r="K301" s="94"/>
      <c r="Q301" s="2"/>
    </row>
    <row r="302" spans="2:17" x14ac:dyDescent="0.2">
      <c r="B302" s="94"/>
      <c r="C302" s="94"/>
      <c r="D302" s="94"/>
      <c r="E302" s="94"/>
      <c r="F302" s="94"/>
      <c r="G302" s="94"/>
      <c r="H302" s="18"/>
      <c r="I302" s="164"/>
      <c r="J302" s="94"/>
      <c r="K302" s="94"/>
      <c r="Q302" s="2"/>
    </row>
    <row r="303" spans="2:17" x14ac:dyDescent="0.2">
      <c r="B303" s="94"/>
      <c r="C303" s="94"/>
      <c r="D303" s="94"/>
      <c r="E303" s="94"/>
      <c r="F303" s="94"/>
      <c r="G303" s="94"/>
      <c r="H303" s="18"/>
      <c r="I303" s="164"/>
      <c r="J303" s="94"/>
      <c r="K303" s="94"/>
      <c r="Q303" s="2"/>
    </row>
    <row r="304" spans="2:17" x14ac:dyDescent="0.2">
      <c r="B304" s="94"/>
      <c r="C304" s="94"/>
      <c r="D304" s="94"/>
      <c r="E304" s="94"/>
      <c r="F304" s="94"/>
      <c r="G304" s="94"/>
      <c r="H304" s="18"/>
      <c r="I304" s="164"/>
      <c r="J304" s="94"/>
      <c r="K304" s="94"/>
      <c r="Q304" s="2"/>
    </row>
    <row r="305" spans="1:17" x14ac:dyDescent="0.2">
      <c r="B305" s="94"/>
      <c r="C305" s="94"/>
      <c r="D305" s="94"/>
      <c r="E305" s="94"/>
      <c r="F305" s="94"/>
      <c r="G305" s="94"/>
      <c r="H305" s="18"/>
      <c r="I305" s="164"/>
      <c r="J305" s="94"/>
      <c r="K305" s="94"/>
      <c r="Q305" s="2"/>
    </row>
    <row r="306" spans="1:17" x14ac:dyDescent="0.2">
      <c r="B306" s="94"/>
      <c r="C306" s="94"/>
      <c r="D306" s="94"/>
      <c r="E306" s="94"/>
      <c r="F306" s="94"/>
      <c r="G306" s="94"/>
      <c r="H306" s="18"/>
      <c r="I306" s="164"/>
      <c r="J306" s="94"/>
      <c r="K306" s="94"/>
      <c r="Q306" s="2"/>
    </row>
    <row r="307" spans="1:17" x14ac:dyDescent="0.2">
      <c r="B307" s="94"/>
      <c r="C307" s="94"/>
      <c r="D307" s="94"/>
      <c r="E307" s="94"/>
      <c r="F307" s="94"/>
      <c r="G307" s="94"/>
      <c r="H307" s="18"/>
      <c r="I307" s="164"/>
      <c r="J307" s="94"/>
      <c r="K307" s="94"/>
      <c r="Q307" s="2"/>
    </row>
    <row r="308" spans="1:17" x14ac:dyDescent="0.2">
      <c r="B308" s="94"/>
      <c r="C308" s="94"/>
      <c r="D308" s="94"/>
      <c r="E308" s="94"/>
      <c r="F308" s="94"/>
      <c r="G308" s="94"/>
      <c r="H308" s="18"/>
      <c r="I308" s="164"/>
      <c r="J308" s="94"/>
      <c r="K308" s="94"/>
      <c r="Q308" s="2"/>
    </row>
    <row r="309" spans="1:17" x14ac:dyDescent="0.2">
      <c r="B309" s="94"/>
      <c r="C309" s="94"/>
      <c r="D309" s="94"/>
      <c r="E309" s="94"/>
      <c r="F309" s="94"/>
      <c r="G309" s="94"/>
      <c r="H309" s="18"/>
      <c r="I309" s="164"/>
      <c r="J309" s="94"/>
      <c r="K309" s="94"/>
      <c r="Q309" s="2"/>
    </row>
    <row r="310" spans="1:17" x14ac:dyDescent="0.2">
      <c r="B310" s="94"/>
      <c r="C310" s="94"/>
      <c r="D310" s="94"/>
      <c r="E310" s="94"/>
      <c r="F310" s="94"/>
      <c r="G310" s="94"/>
      <c r="H310" s="18"/>
      <c r="I310" s="164"/>
      <c r="J310" s="94"/>
      <c r="K310" s="94"/>
      <c r="Q310" s="2"/>
    </row>
    <row r="311" spans="1:17" x14ac:dyDescent="0.2">
      <c r="B311" s="94"/>
      <c r="C311" s="94"/>
      <c r="D311" s="94"/>
      <c r="E311" s="94"/>
      <c r="F311" s="94"/>
      <c r="G311" s="94"/>
      <c r="H311" s="18"/>
      <c r="I311" s="164"/>
      <c r="J311" s="94"/>
      <c r="K311" s="94"/>
      <c r="Q311" s="2"/>
    </row>
    <row r="312" spans="1:17" x14ac:dyDescent="0.2">
      <c r="B312" s="94"/>
      <c r="C312" s="94"/>
      <c r="D312" s="94"/>
      <c r="E312" s="94"/>
      <c r="F312" s="94"/>
      <c r="G312" s="94"/>
      <c r="H312" s="18"/>
      <c r="I312" s="164"/>
      <c r="J312" s="94"/>
      <c r="K312" s="94"/>
      <c r="Q312" s="2"/>
    </row>
    <row r="313" spans="1:17" x14ac:dyDescent="0.2">
      <c r="B313" s="94"/>
      <c r="C313" s="94"/>
      <c r="D313" s="94"/>
      <c r="E313" s="94"/>
      <c r="F313" s="94"/>
      <c r="G313" s="94"/>
      <c r="H313" s="18"/>
      <c r="I313" s="164"/>
      <c r="J313" s="94"/>
      <c r="K313" s="94"/>
      <c r="Q313" s="2"/>
    </row>
    <row r="314" spans="1:17" x14ac:dyDescent="0.2">
      <c r="B314" s="94"/>
      <c r="C314" s="94"/>
      <c r="D314" s="94"/>
      <c r="E314" s="94"/>
      <c r="F314" s="94"/>
      <c r="G314" s="94"/>
      <c r="H314" s="18"/>
      <c r="I314" s="164"/>
      <c r="J314" s="94"/>
      <c r="K314" s="94"/>
      <c r="Q314" s="2"/>
    </row>
    <row r="315" spans="1:17" x14ac:dyDescent="0.2">
      <c r="A315" s="165"/>
      <c r="B315" s="94"/>
      <c r="C315" s="94"/>
      <c r="D315" s="45"/>
      <c r="E315" s="45"/>
      <c r="F315" s="154"/>
      <c r="G315" s="143"/>
      <c r="H315" s="63"/>
      <c r="I315" s="52"/>
      <c r="J315" s="45"/>
      <c r="K315" s="45"/>
      <c r="Q315" s="2"/>
    </row>
    <row r="316" spans="1:17" x14ac:dyDescent="0.2">
      <c r="A316" s="165" t="s">
        <v>314</v>
      </c>
      <c r="D316" s="94"/>
      <c r="E316" s="94"/>
      <c r="F316" s="154"/>
      <c r="G316" s="143"/>
      <c r="H316" s="63"/>
      <c r="I316" s="52"/>
      <c r="J316" s="45"/>
      <c r="K316" s="45"/>
      <c r="Q316" s="2"/>
    </row>
    <row r="317" spans="1:17" x14ac:dyDescent="0.2">
      <c r="A317" s="17" t="s">
        <v>315</v>
      </c>
      <c r="D317" s="94"/>
      <c r="E317" s="94"/>
      <c r="G317" s="166"/>
      <c r="Q317" s="2"/>
    </row>
    <row r="318" spans="1:17" x14ac:dyDescent="0.2">
      <c r="A318" s="155"/>
      <c r="D318" s="94"/>
      <c r="E318" s="94"/>
      <c r="G318" s="166"/>
      <c r="Q318" s="2"/>
    </row>
    <row r="319" spans="1:17" x14ac:dyDescent="0.2">
      <c r="A319" s="155"/>
      <c r="D319" s="94"/>
      <c r="E319" s="94"/>
      <c r="G319" s="166"/>
      <c r="Q319" s="2"/>
    </row>
    <row r="320" spans="1:17" x14ac:dyDescent="0.2">
      <c r="A320" s="155"/>
      <c r="D320" s="94"/>
      <c r="E320" s="94"/>
      <c r="G320" s="166"/>
      <c r="Q320" s="2"/>
    </row>
    <row r="321" spans="1:17" x14ac:dyDescent="0.2">
      <c r="A321" s="155"/>
      <c r="B321" s="2" t="s">
        <v>316</v>
      </c>
      <c r="D321" s="94"/>
      <c r="E321" s="94"/>
      <c r="G321" s="166"/>
      <c r="Q321" s="2"/>
    </row>
    <row r="322" spans="1:17" x14ac:dyDescent="0.2">
      <c r="A322" s="155"/>
      <c r="B322" s="2" t="s">
        <v>317</v>
      </c>
      <c r="F322" s="163"/>
      <c r="Q322" s="2"/>
    </row>
    <row r="323" spans="1:17" x14ac:dyDescent="0.2">
      <c r="A323" s="17"/>
      <c r="F323" s="163"/>
      <c r="Q323" s="2"/>
    </row>
    <row r="324" spans="1:17" x14ac:dyDescent="0.2">
      <c r="A324" s="17"/>
      <c r="B324" s="17" t="s">
        <v>318</v>
      </c>
      <c r="C324" s="17"/>
      <c r="Q324" s="2"/>
    </row>
    <row r="325" spans="1:17" x14ac:dyDescent="0.2">
      <c r="A325" s="17"/>
      <c r="B325" s="17" t="s">
        <v>319</v>
      </c>
      <c r="C325" s="17"/>
      <c r="Q325" s="2"/>
    </row>
    <row r="326" spans="1:17" x14ac:dyDescent="0.2">
      <c r="A326" s="17"/>
      <c r="B326" s="17" t="s">
        <v>320</v>
      </c>
      <c r="C326" s="17"/>
      <c r="Q326" s="2"/>
    </row>
    <row r="327" spans="1:17" x14ac:dyDescent="0.2">
      <c r="A327" s="17"/>
      <c r="Q327" s="2"/>
    </row>
    <row r="328" spans="1:17" x14ac:dyDescent="0.2">
      <c r="A328" s="17"/>
      <c r="Q328" s="2"/>
    </row>
    <row r="329" spans="1:17" x14ac:dyDescent="0.2">
      <c r="A329" s="17"/>
      <c r="F329" s="2" t="s">
        <v>321</v>
      </c>
      <c r="Q329" s="2"/>
    </row>
    <row r="330" spans="1:17" x14ac:dyDescent="0.2">
      <c r="A330" s="17"/>
      <c r="D330" s="94"/>
      <c r="E330" s="94"/>
      <c r="Q330" s="2"/>
    </row>
    <row r="331" spans="1:17" x14ac:dyDescent="0.2">
      <c r="A331" s="17"/>
      <c r="D331" s="94"/>
      <c r="E331" s="94"/>
      <c r="Q331" s="2"/>
    </row>
    <row r="332" spans="1:17" ht="12.75" thickBot="1" x14ac:dyDescent="0.25">
      <c r="A332" s="17"/>
      <c r="D332" s="94"/>
      <c r="E332" s="94"/>
      <c r="J332" s="94"/>
      <c r="K332" s="94"/>
      <c r="Q332" s="2"/>
    </row>
    <row r="333" spans="1:17" x14ac:dyDescent="0.2">
      <c r="B333" s="94"/>
      <c r="C333" s="94"/>
      <c r="D333" s="94"/>
      <c r="E333" s="94"/>
      <c r="F333" s="167" t="s">
        <v>322</v>
      </c>
      <c r="G333" s="167"/>
      <c r="H333" s="168"/>
      <c r="I333" s="169" t="s">
        <v>323</v>
      </c>
      <c r="J333" s="94"/>
      <c r="K333" s="94"/>
      <c r="Q333" s="2"/>
    </row>
    <row r="348" spans="1:18" s="3" customFormat="1" ht="33.75" customHeight="1" x14ac:dyDescent="0.2">
      <c r="A348" s="2"/>
      <c r="B348" s="2"/>
      <c r="C348" s="2"/>
      <c r="D348" s="2"/>
      <c r="E348" s="2"/>
      <c r="F348" s="2"/>
      <c r="G348" s="2"/>
      <c r="H348" s="33"/>
      <c r="I348" s="41"/>
      <c r="J348" s="2"/>
      <c r="K348" s="2"/>
      <c r="L348" s="170" t="s">
        <v>324</v>
      </c>
      <c r="M348" s="170" t="s">
        <v>325</v>
      </c>
      <c r="N348" s="171" t="s">
        <v>326</v>
      </c>
      <c r="O348" s="170" t="s">
        <v>327</v>
      </c>
      <c r="P348" s="170" t="s">
        <v>328</v>
      </c>
      <c r="R348" s="2"/>
    </row>
    <row r="349" spans="1:18" s="3" customFormat="1" ht="26.25" customHeight="1" x14ac:dyDescent="0.2">
      <c r="A349" s="2"/>
      <c r="B349" s="2"/>
      <c r="C349" s="2"/>
      <c r="D349" s="2"/>
      <c r="E349" s="2"/>
      <c r="F349" s="2"/>
      <c r="G349" s="2"/>
      <c r="H349" s="33"/>
      <c r="I349" s="41"/>
      <c r="J349" s="2"/>
      <c r="K349" s="92">
        <f>M349/M354</f>
        <v>8.9278793102423495E-2</v>
      </c>
      <c r="L349" s="172" t="str">
        <f t="shared" ref="L349" si="9">+M113</f>
        <v>Bank of the West</v>
      </c>
      <c r="M349" s="173">
        <f>+N113</f>
        <v>5520693.1500000032</v>
      </c>
      <c r="N349" s="174" t="str">
        <f t="shared" ref="N349:O349" si="10">+P113</f>
        <v>-</v>
      </c>
      <c r="O349" s="174" t="str">
        <f t="shared" si="10"/>
        <v>-</v>
      </c>
      <c r="P349" s="175" t="str">
        <f t="shared" ref="P349" si="11">+Q113</f>
        <v>-</v>
      </c>
      <c r="R349" s="2"/>
    </row>
    <row r="350" spans="1:18" s="3" customFormat="1" ht="26.25" customHeight="1" x14ac:dyDescent="0.2">
      <c r="A350" s="2"/>
      <c r="B350" s="2"/>
      <c r="C350" s="2"/>
      <c r="D350" s="2"/>
      <c r="E350" s="2"/>
      <c r="F350" s="2"/>
      <c r="G350" s="2"/>
      <c r="H350" s="33"/>
      <c r="I350" s="41"/>
      <c r="J350" s="2"/>
      <c r="K350" s="92">
        <f>M350/M354</f>
        <v>0.46818152827975346</v>
      </c>
      <c r="L350" s="172" t="str">
        <f>+M115</f>
        <v>State of California - LAIF</v>
      </c>
      <c r="M350" s="176">
        <f>+N115</f>
        <v>28950733.609999996</v>
      </c>
      <c r="N350" s="177">
        <f>+P115</f>
        <v>0.51407777125849563</v>
      </c>
      <c r="O350" s="175">
        <f t="shared" ref="O350" si="12">+O115</f>
        <v>2.341E-2</v>
      </c>
      <c r="P350" s="175">
        <f>+Q115</f>
        <v>1.2E-2</v>
      </c>
      <c r="R350" s="2"/>
    </row>
    <row r="351" spans="1:18" s="3" customFormat="1" ht="26.25" customHeight="1" x14ac:dyDescent="0.2">
      <c r="A351" s="2"/>
      <c r="B351" s="2"/>
      <c r="C351" s="2"/>
      <c r="D351" s="2"/>
      <c r="E351" s="2"/>
      <c r="F351" s="2"/>
      <c r="G351" s="2"/>
      <c r="H351" s="33"/>
      <c r="I351" s="41"/>
      <c r="J351" s="2"/>
      <c r="K351" s="92">
        <f>M351/M354</f>
        <v>0.29432427963581104</v>
      </c>
      <c r="L351" s="172" t="str">
        <f>+M117</f>
        <v>Vining Sparks - CD</v>
      </c>
      <c r="M351" s="176">
        <f>+N117</f>
        <v>18200000</v>
      </c>
      <c r="N351" s="177">
        <f>+P117</f>
        <v>0.32317714510947149</v>
      </c>
      <c r="O351" s="175">
        <f>+O117</f>
        <v>1.883561643835616E-2</v>
      </c>
      <c r="P351" s="175">
        <f>+Q117</f>
        <v>6.1000000000000004E-3</v>
      </c>
      <c r="R351" s="2"/>
    </row>
    <row r="352" spans="1:18" s="3" customFormat="1" ht="26.25" customHeight="1" x14ac:dyDescent="0.2">
      <c r="A352" s="2"/>
      <c r="B352" s="2"/>
      <c r="C352" s="2"/>
      <c r="D352" s="2"/>
      <c r="E352" s="2"/>
      <c r="F352" s="2"/>
      <c r="G352" s="2"/>
      <c r="H352" s="33"/>
      <c r="I352" s="41"/>
      <c r="J352" s="2"/>
      <c r="K352" s="92">
        <f>M352/M354</f>
        <v>8.0858318581266769E-2</v>
      </c>
      <c r="L352" s="172" t="str">
        <f>+M118</f>
        <v>Vining Sparks - Treasury</v>
      </c>
      <c r="M352" s="176">
        <f>+N118</f>
        <v>5000000</v>
      </c>
      <c r="N352" s="177">
        <f>+P118</f>
        <v>8.8784929975129517E-2</v>
      </c>
      <c r="O352" s="175">
        <f>+O118</f>
        <v>1.4583333333333332E-2</v>
      </c>
      <c r="P352" s="175">
        <f>+Q118</f>
        <v>1.2999999999999999E-3</v>
      </c>
      <c r="R352" s="2"/>
    </row>
    <row r="353" spans="1:18" s="3" customFormat="1" ht="26.25" customHeight="1" x14ac:dyDescent="0.2">
      <c r="A353" s="2"/>
      <c r="B353" s="2"/>
      <c r="C353" s="2"/>
      <c r="D353" s="2"/>
      <c r="E353" s="2"/>
      <c r="F353" s="2"/>
      <c r="G353" s="2"/>
      <c r="H353" s="33"/>
      <c r="I353" s="41"/>
      <c r="J353" s="2"/>
      <c r="K353" s="92">
        <f>M353/M354</f>
        <v>6.7357080400745228E-2</v>
      </c>
      <c r="L353" s="172" t="str">
        <f>+M116</f>
        <v>Malaga Bank - CD</v>
      </c>
      <c r="M353" s="176">
        <f>+N116</f>
        <v>4165129.9199999995</v>
      </c>
      <c r="N353" s="177">
        <f>+P116</f>
        <v>7.3960153656903352E-2</v>
      </c>
      <c r="O353" s="175">
        <f>+O116</f>
        <v>1.6750000000000001E-2</v>
      </c>
      <c r="P353" s="175">
        <f>+Q116</f>
        <v>1.1999999999999999E-3</v>
      </c>
      <c r="R353" s="2"/>
    </row>
    <row r="354" spans="1:18" s="3" customFormat="1" ht="26.25" customHeight="1" x14ac:dyDescent="0.2">
      <c r="A354" s="2"/>
      <c r="B354" s="2"/>
      <c r="C354" s="2"/>
      <c r="D354" s="2"/>
      <c r="E354" s="2"/>
      <c r="F354" s="2"/>
      <c r="G354" s="2"/>
      <c r="H354" s="33"/>
      <c r="I354" s="41"/>
      <c r="J354" s="2"/>
      <c r="K354" s="2"/>
      <c r="L354" s="178"/>
      <c r="M354" s="179">
        <f>SUM(M349:M353)</f>
        <v>61836556.68</v>
      </c>
      <c r="N354" s="180">
        <f>SUM(N349:N353)</f>
        <v>1</v>
      </c>
      <c r="O354" s="180"/>
      <c r="P354" s="180">
        <f>SUM(P349:P353)</f>
        <v>2.06E-2</v>
      </c>
      <c r="R354" s="2"/>
    </row>
    <row r="355" spans="1:18" s="3" customFormat="1" ht="26.25" customHeight="1" x14ac:dyDescent="0.2">
      <c r="A355" s="2"/>
      <c r="B355" s="2"/>
      <c r="C355" s="2"/>
      <c r="D355" s="2"/>
      <c r="E355" s="2"/>
      <c r="F355" s="2"/>
      <c r="G355" s="2"/>
      <c r="H355" s="33"/>
      <c r="I355" s="41"/>
      <c r="J355" s="2"/>
      <c r="K355" s="2"/>
      <c r="L355" s="183" t="s">
        <v>329</v>
      </c>
      <c r="M355" s="183"/>
      <c r="N355" s="183"/>
      <c r="O355" s="183"/>
      <c r="P355" s="183"/>
      <c r="R355" s="2"/>
    </row>
    <row r="356" spans="1:18" s="3" customFormat="1" ht="15.75" customHeight="1" x14ac:dyDescent="0.2">
      <c r="A356" s="2"/>
      <c r="B356" s="2"/>
      <c r="C356" s="2"/>
      <c r="D356" s="2"/>
      <c r="E356" s="2"/>
      <c r="F356" s="2"/>
      <c r="G356" s="2"/>
      <c r="H356" s="33"/>
      <c r="I356" s="41"/>
      <c r="J356" s="2"/>
      <c r="K356" s="2"/>
      <c r="L356" s="184"/>
      <c r="M356" s="184"/>
      <c r="N356" s="184"/>
      <c r="O356" s="184"/>
      <c r="P356" s="184"/>
      <c r="R356" s="2"/>
    </row>
    <row r="357" spans="1:18" s="3" customFormat="1" ht="15.75" customHeight="1" x14ac:dyDescent="0.2">
      <c r="A357" s="2"/>
      <c r="B357" s="2"/>
      <c r="C357" s="2"/>
      <c r="D357" s="2"/>
      <c r="E357" s="2"/>
      <c r="F357" s="2"/>
      <c r="G357" s="2"/>
      <c r="H357" s="33"/>
      <c r="I357" s="41"/>
      <c r="J357" s="2"/>
      <c r="K357" s="2"/>
      <c r="L357" s="2"/>
      <c r="M357" s="2"/>
      <c r="N357" s="2"/>
      <c r="O357" s="2"/>
      <c r="P357" s="2"/>
      <c r="R357" s="2"/>
    </row>
  </sheetData>
  <mergeCells count="10">
    <mergeCell ref="A162:J162"/>
    <mergeCell ref="A163:J163"/>
    <mergeCell ref="A164:J164"/>
    <mergeCell ref="L355:P356"/>
    <mergeCell ref="A1:I1"/>
    <mergeCell ref="A2:I2"/>
    <mergeCell ref="A3:I3"/>
    <mergeCell ref="A86:I86"/>
    <mergeCell ref="A87:I87"/>
    <mergeCell ref="A88:I8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2019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2019-11-20T16:45:56Z</dcterms:created>
  <dcterms:modified xsi:type="dcterms:W3CDTF">2019-11-20T17:03:12Z</dcterms:modified>
</cp:coreProperties>
</file>